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6ac4b8825ca9d7/Área de Trabalho/EXECUÇÃO TRIÂNGULO/4º MEDIÇÃO/"/>
    </mc:Choice>
  </mc:AlternateContent>
  <xr:revisionPtr revIDLastSave="530" documentId="13_ncr:1_{4E18A90F-F928-4F00-AE35-790059EAF15E}" xr6:coauthVersionLast="47" xr6:coauthVersionMax="47" xr10:uidLastSave="{F2018F79-99BA-43B4-BC59-2B875643F5EA}"/>
  <bookViews>
    <workbookView xWindow="-120" yWindow="-120" windowWidth="29040" windowHeight="15720" xr2:uid="{00000000-000D-0000-FFFF-FFFF00000000}"/>
  </bookViews>
  <sheets>
    <sheet name="Orçamento Sintético" sheetId="1" r:id="rId1"/>
    <sheet name="Planilha1" sheetId="2" r:id="rId2"/>
  </sheets>
  <definedNames>
    <definedName name="_xlnm.Print_Area" localSheetId="0">'Orçamento Sintético'!$A$1:$AD$109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9" i="1" l="1"/>
  <c r="AK110" i="1"/>
  <c r="AH87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0" i="1"/>
  <c r="AF79" i="1"/>
  <c r="AF78" i="1"/>
  <c r="AF77" i="1"/>
  <c r="AF76" i="1"/>
  <c r="AF75" i="1"/>
  <c r="AF74" i="1"/>
  <c r="AF73" i="1"/>
  <c r="AI67" i="1"/>
  <c r="AI65" i="1"/>
  <c r="AI35" i="1"/>
  <c r="AI24" i="1"/>
  <c r="AH67" i="1"/>
  <c r="AH65" i="1"/>
  <c r="AH35" i="1"/>
  <c r="AH24" i="1"/>
  <c r="AH20" i="1"/>
  <c r="AF71" i="1"/>
  <c r="AF68" i="1"/>
  <c r="AF66" i="1"/>
  <c r="AF61" i="1"/>
  <c r="AF60" i="1"/>
  <c r="AF59" i="1"/>
  <c r="AK65" i="1"/>
  <c r="AK67" i="1"/>
  <c r="AK81" i="1"/>
  <c r="AK82" i="1"/>
  <c r="AK83" i="1"/>
  <c r="AK84" i="1"/>
  <c r="AK85" i="1"/>
  <c r="AK86" i="1"/>
  <c r="AK100" i="1"/>
  <c r="AK101" i="1"/>
  <c r="AK102" i="1"/>
  <c r="AK103" i="1"/>
  <c r="AK62" i="1"/>
  <c r="AF47" i="1"/>
  <c r="AF56" i="1"/>
  <c r="AF55" i="1"/>
  <c r="AF54" i="1"/>
  <c r="AF53" i="1"/>
  <c r="AF52" i="1"/>
  <c r="AF51" i="1"/>
  <c r="AF50" i="1"/>
  <c r="AF49" i="1"/>
  <c r="AF48" i="1"/>
  <c r="AF45" i="1"/>
  <c r="AG45" i="1"/>
  <c r="AH45" i="1"/>
  <c r="AI45" i="1"/>
  <c r="AF44" i="1"/>
  <c r="AG44" i="1"/>
  <c r="AH44" i="1"/>
  <c r="AI44" i="1"/>
  <c r="AF43" i="1"/>
  <c r="AG43" i="1"/>
  <c r="AH43" i="1"/>
  <c r="AI43" i="1"/>
  <c r="AF42" i="1"/>
  <c r="AG42" i="1"/>
  <c r="AH42" i="1"/>
  <c r="AI42" i="1"/>
  <c r="AF41" i="1"/>
  <c r="AG41" i="1"/>
  <c r="AH41" i="1"/>
  <c r="AI41" i="1"/>
  <c r="AF40" i="1"/>
  <c r="AG40" i="1"/>
  <c r="AH40" i="1"/>
  <c r="AI40" i="1"/>
  <c r="AF39" i="1"/>
  <c r="AG39" i="1"/>
  <c r="AH39" i="1"/>
  <c r="AI39" i="1"/>
  <c r="AF38" i="1"/>
  <c r="AG38" i="1"/>
  <c r="AH38" i="1"/>
  <c r="AI38" i="1"/>
  <c r="AF37" i="1"/>
  <c r="AG37" i="1"/>
  <c r="AH37" i="1"/>
  <c r="AI37" i="1"/>
  <c r="AF36" i="1"/>
  <c r="AG36" i="1"/>
  <c r="AH36" i="1"/>
  <c r="AI36" i="1"/>
  <c r="AF34" i="1"/>
  <c r="AF33" i="1"/>
  <c r="AF32" i="1"/>
  <c r="AF31" i="1"/>
  <c r="AF30" i="1"/>
  <c r="AF29" i="1"/>
  <c r="AF28" i="1"/>
  <c r="AF27" i="1"/>
  <c r="AF26" i="1"/>
  <c r="AF25" i="1"/>
  <c r="AI23" i="1"/>
  <c r="AI21" i="1"/>
  <c r="AH23" i="1"/>
  <c r="AH21" i="1"/>
  <c r="AF22" i="1"/>
  <c r="AK21" i="1"/>
  <c r="AK23" i="1"/>
  <c r="AK24" i="1"/>
  <c r="AK35" i="1"/>
  <c r="AK36" i="1"/>
  <c r="AK37" i="1"/>
  <c r="AK38" i="1"/>
  <c r="AK39" i="1"/>
  <c r="AK40" i="1"/>
  <c r="AK41" i="1"/>
  <c r="AK42" i="1"/>
  <c r="AK43" i="1"/>
  <c r="AK44" i="1"/>
  <c r="AK45" i="1"/>
  <c r="AK8" i="1"/>
  <c r="AK9" i="1"/>
  <c r="AK10" i="1"/>
  <c r="AK11" i="1"/>
  <c r="AK12" i="1"/>
  <c r="AK13" i="1"/>
  <c r="AK14" i="1"/>
  <c r="AK15" i="1"/>
  <c r="AK17" i="1"/>
  <c r="AK19" i="1"/>
  <c r="AI17" i="1"/>
  <c r="AI19" i="1"/>
  <c r="AK18" i="1"/>
  <c r="AF18" i="1"/>
  <c r="AH13" i="1"/>
  <c r="AI13" i="1"/>
  <c r="AF16" i="1"/>
  <c r="AH7" i="1"/>
  <c r="AH19" i="1"/>
  <c r="AI15" i="1"/>
  <c r="AI14" i="1"/>
  <c r="AI12" i="1"/>
  <c r="AI11" i="1"/>
  <c r="AI10" i="1"/>
  <c r="AI9" i="1"/>
  <c r="AI8" i="1"/>
  <c r="AC72" i="1"/>
  <c r="AD72" i="1"/>
  <c r="AD74" i="1"/>
  <c r="AB74" i="1"/>
  <c r="AD59" i="1"/>
  <c r="AD53" i="1"/>
  <c r="AD51" i="1"/>
  <c r="AD52" i="1"/>
  <c r="AD50" i="1"/>
  <c r="AD49" i="1"/>
  <c r="AD48" i="1"/>
  <c r="AD47" i="1"/>
  <c r="AD37" i="1"/>
  <c r="AD38" i="1"/>
  <c r="AD39" i="1"/>
  <c r="AD40" i="1"/>
  <c r="AD41" i="1"/>
  <c r="AD42" i="1"/>
  <c r="AD43" i="1"/>
  <c r="AD44" i="1"/>
  <c r="AD45" i="1"/>
  <c r="AD36" i="1"/>
  <c r="AD35" i="1"/>
  <c r="AD26" i="1"/>
  <c r="AD27" i="1"/>
  <c r="AD28" i="1"/>
  <c r="AD29" i="1"/>
  <c r="AD30" i="1"/>
  <c r="AD31" i="1"/>
  <c r="AD32" i="1"/>
  <c r="AD33" i="1"/>
  <c r="AD34" i="1"/>
  <c r="AD25" i="1"/>
  <c r="AD24" i="1"/>
  <c r="AD20" i="1"/>
  <c r="AD22" i="1"/>
  <c r="AD23" i="1"/>
  <c r="AD21" i="1"/>
  <c r="AD9" i="1"/>
  <c r="AD10" i="1"/>
  <c r="AD11" i="1"/>
  <c r="AD12" i="1"/>
  <c r="AD13" i="1"/>
  <c r="AD14" i="1"/>
  <c r="AD15" i="1"/>
  <c r="AD16" i="1"/>
  <c r="AD8" i="1"/>
  <c r="AD5" i="1"/>
  <c r="AD6" i="1"/>
  <c r="AD19" i="1"/>
  <c r="AD18" i="1"/>
  <c r="AD17" i="1"/>
  <c r="AC17" i="1"/>
  <c r="AC19" i="1"/>
  <c r="AC18" i="1"/>
  <c r="AB18" i="1"/>
  <c r="AA18" i="1"/>
  <c r="AH99" i="1" l="1"/>
  <c r="AI99" i="1" s="1"/>
  <c r="AK99" i="1" s="1"/>
  <c r="AG99" i="1"/>
  <c r="AH98" i="1"/>
  <c r="AI98" i="1" s="1"/>
  <c r="AK98" i="1" s="1"/>
  <c r="AG98" i="1"/>
  <c r="AH97" i="1"/>
  <c r="AI97" i="1" s="1"/>
  <c r="AK97" i="1" s="1"/>
  <c r="AG97" i="1"/>
  <c r="AH96" i="1"/>
  <c r="AI96" i="1" s="1"/>
  <c r="AK96" i="1" s="1"/>
  <c r="AG96" i="1"/>
  <c r="AH95" i="1"/>
  <c r="AI95" i="1" s="1"/>
  <c r="AK95" i="1" s="1"/>
  <c r="AG95" i="1"/>
  <c r="AH94" i="1"/>
  <c r="AI94" i="1" s="1"/>
  <c r="AK94" i="1" s="1"/>
  <c r="AG94" i="1"/>
  <c r="AH93" i="1"/>
  <c r="AI93" i="1" s="1"/>
  <c r="AK93" i="1" s="1"/>
  <c r="AG93" i="1"/>
  <c r="AH92" i="1"/>
  <c r="AI92" i="1" s="1"/>
  <c r="AK92" i="1" s="1"/>
  <c r="AG92" i="1"/>
  <c r="AH91" i="1"/>
  <c r="AI91" i="1" s="1"/>
  <c r="AK91" i="1" s="1"/>
  <c r="AG91" i="1"/>
  <c r="AH90" i="1"/>
  <c r="AI90" i="1" s="1"/>
  <c r="AK90" i="1" s="1"/>
  <c r="AG90" i="1"/>
  <c r="AH89" i="1"/>
  <c r="AI89" i="1" s="1"/>
  <c r="AK89" i="1" s="1"/>
  <c r="AG89" i="1"/>
  <c r="AH88" i="1"/>
  <c r="AG88" i="1"/>
  <c r="AH80" i="1"/>
  <c r="AI80" i="1" s="1"/>
  <c r="AK80" i="1" s="1"/>
  <c r="AG80" i="1"/>
  <c r="AH79" i="1"/>
  <c r="AI79" i="1" s="1"/>
  <c r="AK79" i="1" s="1"/>
  <c r="AG79" i="1"/>
  <c r="AH78" i="1"/>
  <c r="AI78" i="1" s="1"/>
  <c r="AK78" i="1" s="1"/>
  <c r="AG78" i="1"/>
  <c r="AH77" i="1"/>
  <c r="AI77" i="1" s="1"/>
  <c r="AK77" i="1" s="1"/>
  <c r="AG77" i="1"/>
  <c r="AH76" i="1"/>
  <c r="AI76" i="1" s="1"/>
  <c r="AK76" i="1" s="1"/>
  <c r="AG76" i="1"/>
  <c r="AH75" i="1"/>
  <c r="AI75" i="1" s="1"/>
  <c r="AK75" i="1" s="1"/>
  <c r="AG75" i="1"/>
  <c r="AH74" i="1"/>
  <c r="AI74" i="1" s="1"/>
  <c r="AK74" i="1" s="1"/>
  <c r="AG74" i="1"/>
  <c r="AH73" i="1"/>
  <c r="AG73" i="1"/>
  <c r="AH71" i="1"/>
  <c r="AI71" i="1" s="1"/>
  <c r="AK71" i="1" s="1"/>
  <c r="AG71" i="1"/>
  <c r="AK70" i="1"/>
  <c r="AK69" i="1"/>
  <c r="AH68" i="1"/>
  <c r="AI68" i="1" s="1"/>
  <c r="AK68" i="1" s="1"/>
  <c r="AG68" i="1"/>
  <c r="AH66" i="1"/>
  <c r="AI66" i="1" s="1"/>
  <c r="AK66" i="1" s="1"/>
  <c r="AG66" i="1"/>
  <c r="AK64" i="1"/>
  <c r="AK63" i="1"/>
  <c r="AH61" i="1"/>
  <c r="AI61" i="1" s="1"/>
  <c r="AK61" i="1" s="1"/>
  <c r="AG61" i="1"/>
  <c r="AH60" i="1"/>
  <c r="AI60" i="1" s="1"/>
  <c r="AK60" i="1" s="1"/>
  <c r="AG60" i="1"/>
  <c r="AH59" i="1"/>
  <c r="AG59" i="1"/>
  <c r="AH56" i="1"/>
  <c r="AI56" i="1" s="1"/>
  <c r="AK56" i="1" s="1"/>
  <c r="AG56" i="1"/>
  <c r="AH55" i="1"/>
  <c r="AI55" i="1" s="1"/>
  <c r="AK55" i="1" s="1"/>
  <c r="AG55" i="1"/>
  <c r="AH54" i="1"/>
  <c r="AI54" i="1" s="1"/>
  <c r="AK54" i="1" s="1"/>
  <c r="AG54" i="1"/>
  <c r="AH53" i="1"/>
  <c r="AI53" i="1" s="1"/>
  <c r="AK53" i="1" s="1"/>
  <c r="AG53" i="1"/>
  <c r="AH52" i="1"/>
  <c r="AI52" i="1" s="1"/>
  <c r="AK52" i="1" s="1"/>
  <c r="AG52" i="1"/>
  <c r="AH51" i="1"/>
  <c r="AI51" i="1" s="1"/>
  <c r="AG51" i="1"/>
  <c r="AH50" i="1"/>
  <c r="AI50" i="1" s="1"/>
  <c r="AG50" i="1"/>
  <c r="AH49" i="1"/>
  <c r="AI49" i="1" s="1"/>
  <c r="AG49" i="1"/>
  <c r="AK51" i="1"/>
  <c r="AK50" i="1"/>
  <c r="AK49" i="1"/>
  <c r="AH48" i="1"/>
  <c r="AI48" i="1" s="1"/>
  <c r="AK48" i="1" s="1"/>
  <c r="AG48" i="1"/>
  <c r="AH47" i="1"/>
  <c r="AG47" i="1"/>
  <c r="AH34" i="1"/>
  <c r="AI34" i="1" s="1"/>
  <c r="AK34" i="1" s="1"/>
  <c r="AG34" i="1"/>
  <c r="AH33" i="1"/>
  <c r="AI33" i="1" s="1"/>
  <c r="AK33" i="1" s="1"/>
  <c r="AG33" i="1"/>
  <c r="AH32" i="1"/>
  <c r="AI32" i="1" s="1"/>
  <c r="AK32" i="1" s="1"/>
  <c r="AG32" i="1"/>
  <c r="AH31" i="1"/>
  <c r="AI31" i="1" s="1"/>
  <c r="AK31" i="1" s="1"/>
  <c r="AG31" i="1"/>
  <c r="AH30" i="1"/>
  <c r="AI30" i="1" s="1"/>
  <c r="AK30" i="1" s="1"/>
  <c r="AG30" i="1"/>
  <c r="AH29" i="1"/>
  <c r="AI29" i="1" s="1"/>
  <c r="AK29" i="1" s="1"/>
  <c r="AG29" i="1"/>
  <c r="AH28" i="1"/>
  <c r="AI28" i="1" s="1"/>
  <c r="AK28" i="1" s="1"/>
  <c r="AG28" i="1"/>
  <c r="AH27" i="1"/>
  <c r="AI27" i="1" s="1"/>
  <c r="AK27" i="1" s="1"/>
  <c r="AG27" i="1"/>
  <c r="AH26" i="1"/>
  <c r="AI26" i="1" s="1"/>
  <c r="AK26" i="1" s="1"/>
  <c r="AG26" i="1"/>
  <c r="AH25" i="1"/>
  <c r="AG25" i="1"/>
  <c r="AH22" i="1"/>
  <c r="AG22" i="1"/>
  <c r="AH18" i="1"/>
  <c r="AI18" i="1" s="1"/>
  <c r="AG18" i="1"/>
  <c r="AH17" i="1"/>
  <c r="AH16" i="1"/>
  <c r="AI16" i="1" s="1"/>
  <c r="AK16" i="1" s="1"/>
  <c r="AG16" i="1"/>
  <c r="AG7" i="1"/>
  <c r="AB51" i="1"/>
  <c r="AB52" i="1"/>
  <c r="AB50" i="1"/>
  <c r="AB37" i="1"/>
  <c r="AB38" i="1"/>
  <c r="AB39" i="1"/>
  <c r="AB40" i="1"/>
  <c r="AB41" i="1"/>
  <c r="AB42" i="1"/>
  <c r="AB43" i="1"/>
  <c r="AB44" i="1"/>
  <c r="AB45" i="1"/>
  <c r="AB36" i="1"/>
  <c r="AB31" i="1"/>
  <c r="AB30" i="1"/>
  <c r="AB29" i="1"/>
  <c r="AB28" i="1"/>
  <c r="AB27" i="1"/>
  <c r="AB26" i="1"/>
  <c r="AB25" i="1"/>
  <c r="AC5" i="1"/>
  <c r="AC6" i="1"/>
  <c r="AD7" i="1"/>
  <c r="AC7" i="1"/>
  <c r="AB7" i="1"/>
  <c r="AA7" i="1"/>
  <c r="AB59" i="1"/>
  <c r="AB53" i="1"/>
  <c r="AB49" i="1"/>
  <c r="AB48" i="1"/>
  <c r="AC46" i="1"/>
  <c r="AC59" i="1"/>
  <c r="AC53" i="1"/>
  <c r="AC49" i="1"/>
  <c r="AC48" i="1"/>
  <c r="AA61" i="1"/>
  <c r="AB61" i="1" s="1"/>
  <c r="AA60" i="1"/>
  <c r="AB60" i="1" s="1"/>
  <c r="AA59" i="1"/>
  <c r="AA53" i="1"/>
  <c r="AA49" i="1"/>
  <c r="AA48" i="1"/>
  <c r="Z49" i="1"/>
  <c r="Z48" i="1"/>
  <c r="T108" i="1"/>
  <c r="T107" i="1"/>
  <c r="T106" i="1"/>
  <c r="N5" i="1"/>
  <c r="X5" i="1"/>
  <c r="Y5" i="1"/>
  <c r="T5" i="1"/>
  <c r="Y6" i="1"/>
  <c r="X6" i="1"/>
  <c r="T6" i="1"/>
  <c r="T7" i="1"/>
  <c r="Y7" i="1" s="1"/>
  <c r="X7" i="1"/>
  <c r="W7" i="1"/>
  <c r="Y15" i="1"/>
  <c r="T14" i="1"/>
  <c r="Y14" i="1" s="1"/>
  <c r="T15" i="1"/>
  <c r="V22" i="1"/>
  <c r="W22" i="1"/>
  <c r="V23" i="1"/>
  <c r="W23" i="1"/>
  <c r="W21" i="1"/>
  <c r="V21" i="1"/>
  <c r="V28" i="1"/>
  <c r="V29" i="1"/>
  <c r="V30" i="1"/>
  <c r="V31" i="1"/>
  <c r="W26" i="1"/>
  <c r="W27" i="1"/>
  <c r="W28" i="1"/>
  <c r="W29" i="1"/>
  <c r="W30" i="1"/>
  <c r="W25" i="1"/>
  <c r="V25" i="1"/>
  <c r="V56" i="1"/>
  <c r="W56" i="1" s="1"/>
  <c r="V55" i="1"/>
  <c r="W55" i="1" s="1"/>
  <c r="V54" i="1"/>
  <c r="W54" i="1" s="1"/>
  <c r="V53" i="1"/>
  <c r="W53" i="1" s="1"/>
  <c r="V49" i="1"/>
  <c r="W49" i="1" s="1"/>
  <c r="V48" i="1"/>
  <c r="W48" i="1" s="1"/>
  <c r="V37" i="1"/>
  <c r="W37" i="1" s="1"/>
  <c r="X37" i="1" s="1"/>
  <c r="Y37" i="1" s="1"/>
  <c r="V38" i="1"/>
  <c r="W38" i="1" s="1"/>
  <c r="X38" i="1" s="1"/>
  <c r="Y38" i="1" s="1"/>
  <c r="V39" i="1"/>
  <c r="W39" i="1" s="1"/>
  <c r="X39" i="1" s="1"/>
  <c r="Y39" i="1" s="1"/>
  <c r="V40" i="1"/>
  <c r="W40" i="1" s="1"/>
  <c r="X40" i="1" s="1"/>
  <c r="Y40" i="1" s="1"/>
  <c r="V41" i="1"/>
  <c r="W41" i="1" s="1"/>
  <c r="X41" i="1" s="1"/>
  <c r="Y41" i="1" s="1"/>
  <c r="V42" i="1"/>
  <c r="W42" i="1" s="1"/>
  <c r="X42" i="1" s="1"/>
  <c r="Y42" i="1" s="1"/>
  <c r="V43" i="1"/>
  <c r="W43" i="1" s="1"/>
  <c r="X43" i="1" s="1"/>
  <c r="Y43" i="1" s="1"/>
  <c r="V44" i="1"/>
  <c r="W44" i="1" s="1"/>
  <c r="X44" i="1" s="1"/>
  <c r="Y44" i="1" s="1"/>
  <c r="V45" i="1"/>
  <c r="W45" i="1" s="1"/>
  <c r="X45" i="1" s="1"/>
  <c r="Y45" i="1" s="1"/>
  <c r="V36" i="1"/>
  <c r="W36" i="1" s="1"/>
  <c r="X36" i="1" s="1"/>
  <c r="W34" i="1"/>
  <c r="X34" i="1" s="1"/>
  <c r="Y34" i="1" s="1"/>
  <c r="V33" i="1"/>
  <c r="W33" i="1" s="1"/>
  <c r="X33" i="1" s="1"/>
  <c r="Y33" i="1" s="1"/>
  <c r="V34" i="1"/>
  <c r="V32" i="1"/>
  <c r="W32" i="1" s="1"/>
  <c r="X32" i="1" s="1"/>
  <c r="W74" i="1"/>
  <c r="X74" i="1" s="1"/>
  <c r="V74" i="1"/>
  <c r="V50" i="1"/>
  <c r="X50" i="1" s="1"/>
  <c r="V51" i="1"/>
  <c r="X51" i="1" s="1"/>
  <c r="V52" i="1"/>
  <c r="X52" i="1" s="1"/>
  <c r="Y52" i="1" s="1"/>
  <c r="V47" i="1"/>
  <c r="W47" i="1" s="1"/>
  <c r="S7" i="1"/>
  <c r="R7" i="1"/>
  <c r="Q50" i="1"/>
  <c r="R50" i="1" s="1"/>
  <c r="T21" i="1"/>
  <c r="Y21" i="1" s="1"/>
  <c r="Y20" i="1" s="1"/>
  <c r="T26" i="1"/>
  <c r="T30" i="1"/>
  <c r="Y30" i="1" s="1"/>
  <c r="S27" i="1"/>
  <c r="T27" i="1" s="1"/>
  <c r="Y27" i="1" s="1"/>
  <c r="S28" i="1"/>
  <c r="T28" i="1" s="1"/>
  <c r="Y28" i="1" s="1"/>
  <c r="S29" i="1"/>
  <c r="T29" i="1" s="1"/>
  <c r="Y29" i="1" s="1"/>
  <c r="S26" i="1"/>
  <c r="Q26" i="1"/>
  <c r="V26" i="1" s="1"/>
  <c r="Q27" i="1"/>
  <c r="V27" i="1" s="1"/>
  <c r="R31" i="1"/>
  <c r="W31" i="1" s="1"/>
  <c r="Q31" i="1"/>
  <c r="S25" i="1"/>
  <c r="T25" i="1" s="1"/>
  <c r="Y25" i="1" s="1"/>
  <c r="S21" i="1"/>
  <c r="S23" i="1"/>
  <c r="T23" i="1" s="1"/>
  <c r="Y23" i="1" s="1"/>
  <c r="S22" i="1"/>
  <c r="T22" i="1" s="1"/>
  <c r="Y22" i="1" s="1"/>
  <c r="S51" i="1"/>
  <c r="T51" i="1" s="1"/>
  <c r="S52" i="1"/>
  <c r="T52" i="1" s="1"/>
  <c r="Q52" i="1"/>
  <c r="R52" i="1" s="1"/>
  <c r="Q51" i="1"/>
  <c r="O11" i="1"/>
  <c r="T11" i="1" s="1"/>
  <c r="Y11" i="1" s="1"/>
  <c r="N11" i="1"/>
  <c r="O7" i="1"/>
  <c r="O6" i="1" s="1"/>
  <c r="N7" i="1"/>
  <c r="N12" i="1"/>
  <c r="N9" i="1"/>
  <c r="N8" i="1" s="1"/>
  <c r="N14" i="1"/>
  <c r="O15" i="1"/>
  <c r="O14" i="1"/>
  <c r="O12" i="1"/>
  <c r="T12" i="1" s="1"/>
  <c r="Y12" i="1" s="1"/>
  <c r="O16" i="1"/>
  <c r="T16" i="1" s="1"/>
  <c r="Y16" i="1" s="1"/>
  <c r="N15" i="1"/>
  <c r="O9" i="1"/>
  <c r="O8" i="1" s="1"/>
  <c r="T8" i="1" s="1"/>
  <c r="Y8" i="1" s="1"/>
  <c r="AI47" i="1" l="1"/>
  <c r="AK47" i="1" s="1"/>
  <c r="AH46" i="1"/>
  <c r="AI46" i="1" s="1"/>
  <c r="AI59" i="1"/>
  <c r="AK59" i="1" s="1"/>
  <c r="AH58" i="1"/>
  <c r="AI88" i="1"/>
  <c r="AK88" i="1" s="1"/>
  <c r="AI87" i="1"/>
  <c r="AK87" i="1" s="1"/>
  <c r="AI73" i="1"/>
  <c r="AK73" i="1" s="1"/>
  <c r="AH72" i="1"/>
  <c r="AI72" i="1" s="1"/>
  <c r="AK72" i="1" s="1"/>
  <c r="AI25" i="1"/>
  <c r="AK25" i="1" s="1"/>
  <c r="AI22" i="1"/>
  <c r="AK22" i="1" s="1"/>
  <c r="AI20" i="1"/>
  <c r="AK20" i="1" s="1"/>
  <c r="AK46" i="1"/>
  <c r="AI7" i="1"/>
  <c r="AK7" i="1" s="1"/>
  <c r="AH6" i="1"/>
  <c r="AC61" i="1"/>
  <c r="AD61" i="1" s="1"/>
  <c r="AC60" i="1"/>
  <c r="AD46" i="1"/>
  <c r="Y51" i="1"/>
  <c r="W52" i="1"/>
  <c r="T9" i="1"/>
  <c r="Y9" i="1" s="1"/>
  <c r="X24" i="1"/>
  <c r="Y32" i="1"/>
  <c r="Y74" i="1"/>
  <c r="X72" i="1"/>
  <c r="Y72" i="1" s="1"/>
  <c r="Y36" i="1"/>
  <c r="Y35" i="1" s="1"/>
  <c r="X35" i="1"/>
  <c r="S20" i="1"/>
  <c r="T20" i="1" s="1"/>
  <c r="W50" i="1"/>
  <c r="S31" i="1"/>
  <c r="T31" i="1" s="1"/>
  <c r="Y31" i="1" s="1"/>
  <c r="X47" i="1"/>
  <c r="Y26" i="1"/>
  <c r="S6" i="1"/>
  <c r="S5" i="1" s="1"/>
  <c r="S50" i="1"/>
  <c r="T50" i="1" s="1"/>
  <c r="N13" i="1"/>
  <c r="T46" i="1"/>
  <c r="S46" i="1"/>
  <c r="R51" i="1"/>
  <c r="W51" i="1" s="1"/>
  <c r="O10" i="1"/>
  <c r="N10" i="1"/>
  <c r="O13" i="1"/>
  <c r="T13" i="1" s="1"/>
  <c r="Y13" i="1" s="1"/>
  <c r="N108" i="1"/>
  <c r="N6" i="1"/>
  <c r="AI58" i="1" l="1"/>
  <c r="AH57" i="1"/>
  <c r="AI6" i="1"/>
  <c r="AK6" i="1" s="1"/>
  <c r="AH5" i="1"/>
  <c r="AK58" i="1"/>
  <c r="AD60" i="1"/>
  <c r="AC58" i="1"/>
  <c r="Y24" i="1"/>
  <c r="O5" i="1"/>
  <c r="T10" i="1"/>
  <c r="S24" i="1"/>
  <c r="S108" i="1" s="1"/>
  <c r="Y50" i="1"/>
  <c r="Y47" i="1"/>
  <c r="X46" i="1"/>
  <c r="X108" i="1" s="1"/>
  <c r="Y108" i="1" s="1"/>
  <c r="T24" i="1"/>
  <c r="O108" i="1"/>
  <c r="N106" i="1"/>
  <c r="O106" i="1" s="1"/>
  <c r="AH108" i="1" l="1"/>
  <c r="AI57" i="1"/>
  <c r="AK57" i="1" s="1"/>
  <c r="AI5" i="1"/>
  <c r="AK5" i="1" s="1"/>
  <c r="AC57" i="1"/>
  <c r="AD58" i="1"/>
  <c r="Y10" i="1"/>
  <c r="Y46" i="1"/>
  <c r="S106" i="1"/>
  <c r="S107" i="1" s="1"/>
  <c r="X106" i="1"/>
  <c r="Y106" i="1" s="1"/>
  <c r="N107" i="1"/>
  <c r="O107" i="1" s="1"/>
  <c r="AH113" i="1" l="1"/>
  <c r="AK109" i="1"/>
  <c r="AH115" i="1"/>
  <c r="AH117" i="1" s="1"/>
  <c r="AI108" i="1"/>
  <c r="AK108" i="1" s="1"/>
  <c r="AH106" i="1"/>
  <c r="AD57" i="1"/>
  <c r="AC108" i="1"/>
  <c r="X107" i="1"/>
  <c r="Y107" i="1" s="1"/>
  <c r="AH107" i="1" l="1"/>
  <c r="AI107" i="1" s="1"/>
  <c r="AI106" i="1"/>
  <c r="AC113" i="1"/>
  <c r="AD108" i="1"/>
  <c r="AC106" i="1"/>
  <c r="AD106" i="1" l="1"/>
  <c r="AC107" i="1"/>
  <c r="AD107" i="1" s="1"/>
</calcChain>
</file>

<file path=xl/sharedStrings.xml><?xml version="1.0" encoding="utf-8"?>
<sst xmlns="http://schemas.openxmlformats.org/spreadsheetml/2006/main" count="549" uniqueCount="322">
  <si>
    <t>Obra</t>
  </si>
  <si>
    <t>Bancos</t>
  </si>
  <si>
    <t>B.D.I.</t>
  </si>
  <si>
    <t>Encargos Sociais</t>
  </si>
  <si>
    <t xml:space="preserve">                                                                         1ª MEDIÇÃO
PROCESSO Nº 057/CMVA/2022
CONTRATO Nº 057/CMVA/2022
PERÍODO DA MEDIÇÃO: 21/11/2022 à 26/12/2022</t>
  </si>
  <si>
    <t xml:space="preserve">                                                                         2ª MEDIÇÃO
PROCESSO Nº 057/CMVA/2022
CONTRATO Nº 057/CMVA/2022
PERÍODO DA MEDIÇÃO: 27/12/2022 à 27/01/2023</t>
  </si>
  <si>
    <t xml:space="preserve">                                                                         3ª MEDIÇÃO
PROCESSO Nº 057/CMVA/2022
CONTRATO Nº 057/CMVA/2022
PERÍODO DA MEDIÇÃO: 28/01/2022 à 08/02/2023</t>
  </si>
  <si>
    <t xml:space="preserve">                                                                         4ª MEDIÇÃO
PROCESSO Nº 057/CMVA/2022
CONTRATO Nº 057/CMVA/2022
PERÍODO DA MEDIÇÃO: 09/02/2023 à 07/03/2023</t>
  </si>
  <si>
    <t xml:space="preserve">                                                                         5ª MEDIÇÃO
PROCESSO Nº 057/CMVA/2022
CONTRATO Nº 057/CMVA/2022
PERÍODO DA MEDIÇÃO: 07/03/2023 à 31/03/2023</t>
  </si>
  <si>
    <t>REFORMA E AMPLIAÇÃO DO PRÉDIO DA CÂMARA VALE DO ANARI</t>
  </si>
  <si>
    <t xml:space="preserve">SINAPI - 06/2022 - Rondônia
</t>
  </si>
  <si>
    <t>24,7%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</si>
  <si>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</si>
  <si>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</si>
  <si>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</si>
  <si>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</si>
  <si>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</si>
  <si>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</si>
  <si>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</si>
  <si>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</si>
  <si>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</si>
  <si>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</si>
  <si>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</si>
  <si>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</si>
  <si>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Quant. Executada</t>
  </si>
  <si>
    <t>%
EXECUTADA</t>
  </si>
  <si>
    <t>%
ACUMULADA</t>
  </si>
  <si>
    <t>VALOR EXECUTADO C/BDI</t>
  </si>
  <si>
    <t>VALOR ACUMULADO C/BDI</t>
  </si>
  <si>
    <t xml:space="preserve"> 1 </t>
  </si>
  <si>
    <t>ADMINISTRAÇÃO LOCAL</t>
  </si>
  <si>
    <t xml:space="preserve"> 1.1 </t>
  </si>
  <si>
    <t>MÃO DE OBRA INDIRETA</t>
  </si>
  <si>
    <t xml:space="preserve"> 1.1.1 </t>
  </si>
  <si>
    <t xml:space="preserve"> CPU-ADM-OBRA-LICITADO </t>
  </si>
  <si>
    <t>Próprio</t>
  </si>
  <si>
    <t>ADMINISTRAÇÃO DE OBRAS</t>
  </si>
  <si>
    <t>UN</t>
  </si>
  <si>
    <t xml:space="preserve"> 1.2 </t>
  </si>
  <si>
    <t>TAXAS E EMOLUMENTOS</t>
  </si>
  <si>
    <t>-</t>
  </si>
  <si>
    <t xml:space="preserve"> 1.2.1 </t>
  </si>
  <si>
    <t xml:space="preserve"> CREA RO </t>
  </si>
  <si>
    <t>ART DE EXECUÇÃO DA OBRA</t>
  </si>
  <si>
    <t xml:space="preserve"> 1.3 </t>
  </si>
  <si>
    <t>SEGURANÇA DO TRABALHO</t>
  </si>
  <si>
    <t xml:space="preserve"> 1.3.1 </t>
  </si>
  <si>
    <t xml:space="preserve"> CPU-9748003 (DER 01/2022) </t>
  </si>
  <si>
    <t>Programa de Controle Médico e Saúde Ocupacional  (PCMSO) - Deve atender a NR 7</t>
  </si>
  <si>
    <t xml:space="preserve"> 1.3.2 </t>
  </si>
  <si>
    <t xml:space="preserve"> CPU-9748002 (DER 01/2022) </t>
  </si>
  <si>
    <t>PROGRAMA DE GERENCIAMENTO DE RISCO  (PGR) - DEVE ATENDER AS NR 1, NR 9 E NR 18</t>
  </si>
  <si>
    <t xml:space="preserve"> 2 </t>
  </si>
  <si>
    <t>CANTEIRO DE OBRA</t>
  </si>
  <si>
    <t xml:space="preserve"> 2.1 </t>
  </si>
  <si>
    <t xml:space="preserve"> CPU-C74209/001 SINAPI 01/2020 </t>
  </si>
  <si>
    <t>PLACA DE OBRA EM CHAPA DE ACO GALVANIZADO</t>
  </si>
  <si>
    <t>m²</t>
  </si>
  <si>
    <t xml:space="preserve"> 2.2 </t>
  </si>
  <si>
    <t xml:space="preserve"> 93584 </t>
  </si>
  <si>
    <t>SINAPI</t>
  </si>
  <si>
    <t>EXECUÇÃO DE DEPÓSITO EM CANTEIRO DE OBRA EM CHAPA DE MADEIRA COMPENSADA, NÃO INCLUSO MOBILIÁRIO. AF_04/2016</t>
  </si>
  <si>
    <t xml:space="preserve"> 2.3 </t>
  </si>
  <si>
    <t xml:space="preserve"> 98458 </t>
  </si>
  <si>
    <t>TAPUME COM COMPENSADO DE MADEIRA. AF_05/2018</t>
  </si>
  <si>
    <t xml:space="preserve"> 3 </t>
  </si>
  <si>
    <t>DEMOLIÇÕES</t>
  </si>
  <si>
    <t xml:space="preserve"> 3.1 </t>
  </si>
  <si>
    <t xml:space="preserve"> 97644 </t>
  </si>
  <si>
    <t>REMOÇÃO DE PORTAS, DE FORMA MANUAL, SEM REAPROVEITAMENTO. AF_12/2017</t>
  </si>
  <si>
    <t xml:space="preserve"> 3.2 </t>
  </si>
  <si>
    <t xml:space="preserve"> 97622 </t>
  </si>
  <si>
    <t>DEMOLIÇÃO DE ALVENARIA DE BLOCO FURADO, DE FORMA MANUAL, SEM REAPROVEITAMENTO. AF_12/2017</t>
  </si>
  <si>
    <t>m³</t>
  </si>
  <si>
    <t xml:space="preserve"> 4 </t>
  </si>
  <si>
    <t>MOVIMENTAÇÃO DE TERRA</t>
  </si>
  <si>
    <t xml:space="preserve"> 4.1 </t>
  </si>
  <si>
    <t xml:space="preserve"> 96527 </t>
  </si>
  <si>
    <t>ESCAVAÇÃO MANUAL DE VALA PARA VIGA BALDRAME (INCLUINDO ESCAVAÇÃO PARA COLOCAÇÃO DE FÔRMAS). AF_06/2017</t>
  </si>
  <si>
    <t xml:space="preserve"> 4.2 </t>
  </si>
  <si>
    <t xml:space="preserve"> 96523 </t>
  </si>
  <si>
    <t>ESCAVAÇÃO MANUAL PARA BLOCO DE COROAMENTO OU SAPATA (INCLUINDO ESCAVAÇÃO PARA COLOCAÇÃO DE FÔRMAS). AF_06/2017</t>
  </si>
  <si>
    <t xml:space="preserve"> 4.3 </t>
  </si>
  <si>
    <t xml:space="preserve"> 96995 </t>
  </si>
  <si>
    <t>REATERRO MANUAL APILOADO COM SOQUETE. AF_10/2017</t>
  </si>
  <si>
    <t xml:space="preserve"> 5 </t>
  </si>
  <si>
    <t>INFRAESTRUTURA</t>
  </si>
  <si>
    <t xml:space="preserve"> 5.1 </t>
  </si>
  <si>
    <t xml:space="preserve"> 96536 </t>
  </si>
  <si>
    <t>FABRICAÇÃO, MONTAGEM E DESMONTAGEM DE FÔRMA PARA VIGA BALDRAME, EM MADEIRA SERRADA, E=25 MM, 4 UTILIZAÇÕES. AF_06/2017</t>
  </si>
  <si>
    <t xml:space="preserve"> 5.2 </t>
  </si>
  <si>
    <t xml:space="preserve"> 96535 </t>
  </si>
  <si>
    <t>FABRICAÇÃO, MONTAGEM E DESMONTAGEM DE FÔRMA PARA SAPATA, EM MADEIRA SERRADA, E=25 MM, 4 UTILIZAÇÕES. AF_06/2017</t>
  </si>
  <si>
    <t xml:space="preserve"> 5.3 </t>
  </si>
  <si>
    <t xml:space="preserve"> 96617 </t>
  </si>
  <si>
    <t>LASTRO DE CONCRETO MAGRO, APLICADO EM BLOCOS DE COROAMENTO OU SAPATAS, ESPESSURA DE 3 CM. AF_08/2017</t>
  </si>
  <si>
    <t xml:space="preserve"> 5.4 </t>
  </si>
  <si>
    <t xml:space="preserve"> 96545 </t>
  </si>
  <si>
    <t>ARMAÇÃO DE BLOCO, VIGA BALDRAME OU SAPATA UTILIZANDO AÇO CA-50 DE 8 MM - MONTAGEM. AF_06/2017</t>
  </si>
  <si>
    <t>KG</t>
  </si>
  <si>
    <t xml:space="preserve"> 5.5 </t>
  </si>
  <si>
    <t xml:space="preserve"> CPU 92775 (SINAPI 05/22) </t>
  </si>
  <si>
    <t>ARMAÇÃO DE PILAR OU VIGA DE UMA ESTRUTURA CONVENCIONAL DE CONCRETO ARMADO EM UMA EDIFICAÇÃO TÉRREA OU SOBRADO UTILIZANDO AÇO CA-60 DE 5,0 MM - MONTAGEM. AF_12/2015</t>
  </si>
  <si>
    <t xml:space="preserve"> 92761 </t>
  </si>
  <si>
    <t>ARMAÇÃO DE PILAR OU VIGA DE ESTRUTURA CONVENCIONAL DE CONCRETO ARMADO UTILIZANDO AÇO CA-50 DE 8,0 MM - MONTAGEM. AF_06/2022</t>
  </si>
  <si>
    <t xml:space="preserve"> 5.6 </t>
  </si>
  <si>
    <t xml:space="preserve"> 96544 </t>
  </si>
  <si>
    <t>ARMAÇÃO DE BLOCO, VIGA BALDRAME OU SAPATA UTILIZANDO AÇO CA-50 DE 6,3 MM - MONTAGEM. AF_06/2017</t>
  </si>
  <si>
    <t xml:space="preserve"> 5.7 </t>
  </si>
  <si>
    <t xml:space="preserve"> 94965 </t>
  </si>
  <si>
    <t>CONCRETO FCK = 25MPA, TRAÇO 1:2,3:2,7 (EM MASSA SECA DE CIMENTO/ AREIA MÉDIA/ BRITA 1) - PREPARO MECÂNICO COM BETONEIRA 400 L. AF_05/2021</t>
  </si>
  <si>
    <t xml:space="preserve"> 5.8 </t>
  </si>
  <si>
    <t xml:space="preserve"> 98557 </t>
  </si>
  <si>
    <t>IMPERMEABILIZAÇÃO DE SUPERFÍCIE COM EMULSÃO ASFÁLTICA, 2 DEMÃOS AF_06/2018</t>
  </si>
  <si>
    <t xml:space="preserve"> 5.9 </t>
  </si>
  <si>
    <t xml:space="preserve"> 103670 </t>
  </si>
  <si>
    <t>LANÇAMENTO COM USO DE BALDES, ADENSAMENTO E ACABAMENTO DE CONCRETO EM ESTRUTURAS. AF_02/2022</t>
  </si>
  <si>
    <t xml:space="preserve"> 6 </t>
  </si>
  <si>
    <t>SUPERESTRUTURA</t>
  </si>
  <si>
    <t xml:space="preserve"> 6.1 </t>
  </si>
  <si>
    <t xml:space="preserve"> 92270 </t>
  </si>
  <si>
    <t>FABRICAÇÃO DE FÔRMA PARA VIGAS, COM MADEIRA SERRADA, E = 25 MM. AF_09/2020</t>
  </si>
  <si>
    <t xml:space="preserve"> 93186 </t>
  </si>
  <si>
    <t>VERGA MOLDADA IN LOCO EM CONCRETO PARA JANELAS COM ATÉ 1,5 M DE VÃO. AF_03/2016</t>
  </si>
  <si>
    <t>M</t>
  </si>
  <si>
    <t xml:space="preserve"> 6.2 </t>
  </si>
  <si>
    <t xml:space="preserve"> 92269 </t>
  </si>
  <si>
    <t>FABRICAÇÃO DE FÔRMA PARA PILARES E ESTRUTURAS SIMILARES, EM MADEIRA SERRADA, E=25 MM. AF_09/2020</t>
  </si>
  <si>
    <t xml:space="preserve"> 93188 </t>
  </si>
  <si>
    <t>VERGA MOLDADA IN LOCO EM CONCRETO PARA PORTAS COM ATÉ 1,5 M DE VÃO. AF_03/2016</t>
  </si>
  <si>
    <t xml:space="preserve"> 6.3 </t>
  </si>
  <si>
    <t xml:space="preserve"> 92762 </t>
  </si>
  <si>
    <t>ARMAÇÃO DE PILAR OU VIGA DE ESTRUTURA CONVENCIONAL DE CONCRETO ARMADO UTILIZANDO AÇO CA-50 DE 10,0 MM - MONTAGEM. AF_06/2022</t>
  </si>
  <si>
    <t xml:space="preserve"> 93194 </t>
  </si>
  <si>
    <t>CONTRAVERGA PRÉ-MOLDADA PARA VÃOS DE ATÉ 1,5 M DE COMPRIMENTO. AF_03/2016</t>
  </si>
  <si>
    <t xml:space="preserve"> 6.4 </t>
  </si>
  <si>
    <t xml:space="preserve"> 6.5 </t>
  </si>
  <si>
    <t xml:space="preserve"> 6.6 </t>
  </si>
  <si>
    <t xml:space="preserve"> 6.7 </t>
  </si>
  <si>
    <t xml:space="preserve"> 92873 </t>
  </si>
  <si>
    <t>LANÇAMENTO COM USO DE BALDES, ADENSAMENTO E ACABAMENTO DE CONCRETO EM ESTRUTURAS. AF_12/2015</t>
  </si>
  <si>
    <t xml:space="preserve"> 7 </t>
  </si>
  <si>
    <t>ALVENARIA</t>
  </si>
  <si>
    <t xml:space="preserve"> 7.1 </t>
  </si>
  <si>
    <t xml:space="preserve"> 103332 </t>
  </si>
  <si>
    <t>ALVENARIA DE VEDAÇÃO DE BLOCOS CERÂMICOS FURADOS NA HORIZONTAL DE 9X14X19 CM (ESPESSURA 9 CM) E ARGAMASSA DE ASSENTAMENTO COM PREPARO EM BETONEIRA. AF_12/2021</t>
  </si>
  <si>
    <t xml:space="preserve"> 7.2 </t>
  </si>
  <si>
    <t xml:space="preserve"> 87878 </t>
  </si>
  <si>
    <t>CHAPISCO APLICADO EM ALVENARIAS E ESTRUTURAS DE CONCRETO INTERNAS, COM COLHER DE PEDREIRO.  ARGAMASSA TRAÇO 1:3 COM PREPARO MANUAL. AF_06/2014</t>
  </si>
  <si>
    <t xml:space="preserve"> 7.3 </t>
  </si>
  <si>
    <t xml:space="preserve"> 87794 </t>
  </si>
  <si>
    <t>EMBOÇO OU MASSA ÚNICA EM ARGAMASSA TRAÇO 1:2:8, PREPARO MANUAL, APLICADA MANUALMENTE EM PANOS CEGOS DE FACHADA (SEM PRESENÇA DE VÃOS), ESPESSURA DE 25 MM. AF_06/2014</t>
  </si>
  <si>
    <t xml:space="preserve"> 7.5 </t>
  </si>
  <si>
    <t xml:space="preserve"> 96131 </t>
  </si>
  <si>
    <t>APLICAÇÃO MANUAL DE MASSA ACRÍLICA EM PANOS DE FACHADA COM PRESENÇA DE VÃOS, DE EDIFÍCIOS DE MÚLTIPLOS PAVIMENTOS, DUAS DEMÃOS. AF_05/2017</t>
  </si>
  <si>
    <t xml:space="preserve"> 7.6 </t>
  </si>
  <si>
    <t xml:space="preserve"> 88485 </t>
  </si>
  <si>
    <t>APLICAÇÃO DE FUNDO SELADOR ACRÍLICO EM PAREDES, UMA DEMÃO. AF_06/2014</t>
  </si>
  <si>
    <t xml:space="preserve"> 7.7 </t>
  </si>
  <si>
    <t xml:space="preserve"> 88489 </t>
  </si>
  <si>
    <t>APLICAÇÃO MANUAL DE PINTURA COM TINTA LÁTEX ACRÍLICA EM PAREDES, DUAS DEMÃOS. AF_06/2014</t>
  </si>
  <si>
    <t xml:space="preserve"> 7.9 </t>
  </si>
  <si>
    <t xml:space="preserve"> 94438 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</si>
  <si>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</si>
  <si>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 xml:space="preserve"> 7.11 </t>
  </si>
  <si>
    <t xml:space="preserve"> 87251 </t>
  </si>
  <si>
    <t>REVESTIMENTO CERÂMICO PARA PISO COM PLACAS TIPO ESMALTADA EXTRA DE DIMENSÕES 45X45 CM APLICADA EM AMBIENTES DE ÁREA MAIOR QUE 10 M2. AF_06/2014</t>
  </si>
  <si>
    <t xml:space="preserve"> 7.12 </t>
  </si>
  <si>
    <t xml:space="preserve"> 96467 </t>
  </si>
  <si>
    <t>RODAPÉ CERÂMICO DE 7CM DE ALTURA COM PLACAS TIPO ESMALTADA COMERCIAL DE DIMENSÕES 35X35CM (PADRAO POPULAR). AF_06/2017</t>
  </si>
  <si>
    <t xml:space="preserve"> 7.13 </t>
  </si>
  <si>
    <t xml:space="preserve"> 98689 </t>
  </si>
  <si>
    <t>SOLEIRA EM GRANITO, LARGURA 15 CM, ESPESSURA 2,0 CM. AF_09/2020</t>
  </si>
  <si>
    <t xml:space="preserve"> 8 </t>
  </si>
  <si>
    <t>COBERTURA</t>
  </si>
  <si>
    <t xml:space="preserve"> 8.1 </t>
  </si>
  <si>
    <t>ESTRUTURA</t>
  </si>
  <si>
    <t xml:space="preserve"> 8.1.1 </t>
  </si>
  <si>
    <t xml:space="preserve"> 100361 </t>
  </si>
  <si>
    <t>FABRICAÇÃO E INSTALAÇÃO DE MEIA TESOURA DE MADEIRA NÃO APARELHADA, COM VÃO DE 7 M, PARA TELHA CERÂMICA OU DE CONCRETO, INCLUSO IÇAMENTO. AF_07/2019</t>
  </si>
  <si>
    <t xml:space="preserve"> 8.1.3 </t>
  </si>
  <si>
    <t xml:space="preserve"> 94201 </t>
  </si>
  <si>
    <t>TELHAMENTO COM TELHA CERÂMICA CAPA-CANAL, TIPO COLONIAL, COM ATÉ 2 ÁGUAS, INCLUSO TRANSPORTE VERTICAL. AF_07/2019</t>
  </si>
  <si>
    <t xml:space="preserve"> 8.1.4 </t>
  </si>
  <si>
    <t xml:space="preserve"> 92542 </t>
  </si>
  <si>
    <t>TRAMA DE MADEIRA COMPOSTA POR RIPAS, CAIBROS E TERÇAS PARA TELHADOS DE MAIS QUE 2 ÁGUAS PARA TELHA CERÂMICA CAPA-CANAL, INCLUSO TRANSPORTE VERTICAL. AF_07/2019</t>
  </si>
  <si>
    <t xml:space="preserve"> 9 </t>
  </si>
  <si>
    <t>ACESSÓRIOS</t>
  </si>
  <si>
    <t xml:space="preserve"> 9.1 </t>
  </si>
  <si>
    <t xml:space="preserve"> 94227 </t>
  </si>
  <si>
    <t>CALHA EM CHAPA DE AÇO GALVANIZADO NÚMERO 24, DESENVOLVIMENTO DE 33 CM, INCLUSO TRANSPORTE VERTICAL. AF_07/2019</t>
  </si>
  <si>
    <t xml:space="preserve"> 9.2 </t>
  </si>
  <si>
    <t xml:space="preserve"> 94231 </t>
  </si>
  <si>
    <t>RUFO EM CHAPA DE AÇO GALVANIZADO NÚMERO 24, CORTE DE 25 CM, INCLUSO TRANSPORTE VERTICAL. AF_07/2019</t>
  </si>
  <si>
    <t xml:space="preserve"> 10 </t>
  </si>
  <si>
    <t>ACABAMENTO</t>
  </si>
  <si>
    <t xml:space="preserve"> 10.1 </t>
  </si>
  <si>
    <t xml:space="preserve"> 96116 </t>
  </si>
  <si>
    <t>FORRO EM RÉGUAS DE PVC, FRISADO, PARA AMBIENTES COMERCIAIS, INCLUSIVE ESTRUTURA DE FIXAÇÃO. AF_05/2017_P</t>
  </si>
  <si>
    <t xml:space="preserve"> 11 </t>
  </si>
  <si>
    <t>PORTAS</t>
  </si>
  <si>
    <t xml:space="preserve"> 11.1 </t>
  </si>
  <si>
    <t xml:space="preserve"> 100683 </t>
  </si>
  <si>
    <t>KIT DE PORTA DE MADEIRA PARA VERNIZ, SEMI-OCA (LEVE OU MÉDIA), PADRÃO MÉDIO, 80X210CM, ESPESSURA DE 3,5CM, ITENS INCLUSOS: DOBRADIÇAS, MONTAGEM E INSTALAÇÃO DE BATENTE, FECHADURA COM EXECUÇÃO DO FURO - FORNECIMENTO E INSTALAÇÃO. AF_12/2019</t>
  </si>
  <si>
    <t xml:space="preserve"> 11.2 </t>
  </si>
  <si>
    <t xml:space="preserve"> 90844 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</si>
  <si>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</si>
  <si>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 xml:space="preserve"> 11.3 </t>
  </si>
  <si>
    <t xml:space="preserve"> 100686 </t>
  </si>
  <si>
    <t>KIT DE PORTA DE MADEIRA PARA VERNIZ, SEMI-OCA (LEVE OU MÉDIA), PADRÃO POPULAR, 90X210CM, ESPESSURA DE 3CM, ITENS INCLUSOS: DOBRADIÇAS, MONTAGEM E INSTALAÇÃO DE BATENTE, FECHADURA COM EXECUÇÃO DO FURO - FORNECIMENTO E INSTALAÇÃO. AF_12/2019</t>
  </si>
  <si>
    <t xml:space="preserve"> 11.4 </t>
  </si>
  <si>
    <t xml:space="preserve"> 94570 </t>
  </si>
  <si>
    <t>JANELA DE ALUMÍNIO DE CORRER COM 2 FOLHAS PARA VIDROS, COM VIDROS, BATENTE, ACABAMENTO COM ACETATO OU BRILHANTE E FERRAGENS. EXCLUSIVE ALIZAR E CONTRAMARCO. FORNECIMENTO E INSTALAÇÃO. AF_12/2019</t>
  </si>
  <si>
    <t xml:space="preserve"> 12 </t>
  </si>
  <si>
    <t>BANHEIRO ACESSIVEL</t>
  </si>
  <si>
    <t xml:space="preserve"> 12.1 </t>
  </si>
  <si>
    <t xml:space="preserve"> 102182 </t>
  </si>
  <si>
    <t>PORTA PIVOTANTE DE VIDRO TEMPERADO, 90X210 CM, ESPESSURA 10 MM, INCLUSIVE ACESSÓRIOS. AF_01/2021</t>
  </si>
  <si>
    <t xml:space="preserve"> 97663 </t>
  </si>
  <si>
    <t>REMOÇÃO DE LOUÇAS, DE FORMA MANUAL, SEM REAPROVEITAMENTO. AF_12/2017</t>
  </si>
  <si>
    <t xml:space="preserve"> 12.2 </t>
  </si>
  <si>
    <t xml:space="preserve"> 95469 </t>
  </si>
  <si>
    <t>VASO SANITARIO SIFONADO CONVENCIONAL COM  LOUÇA BRANCA - FORNECIMENTO E INSTALAÇÃO. AF_01/2020</t>
  </si>
  <si>
    <t xml:space="preserve"> 12.3 </t>
  </si>
  <si>
    <t xml:space="preserve"> 86938 </t>
  </si>
  <si>
    <t>CUBA DE EMBUTIR OVAL EM LOUÇA BRANCA, 35 X 50CM OU EQUIVALENTE, INCLUSO VÁLVULA E SIFÃO TIPO GARRAFA EM METAL CROMADO - FORNECIMENTO E INSTALAÇÃO. AF_01/2020</t>
  </si>
  <si>
    <t xml:space="preserve"> 12.4 </t>
  </si>
  <si>
    <t xml:space="preserve"> 86889 </t>
  </si>
  <si>
    <t>BANCADA DE GRANITO CINZA POLIDO, DE 1,50 X 0,60 M, PARA PIA DE COZINHA - FORNECIMENTO E INSTALAÇÃO. AF_01/2020</t>
  </si>
  <si>
    <t xml:space="preserve"> 12.5 </t>
  </si>
  <si>
    <t xml:space="preserve"> 86895 </t>
  </si>
  <si>
    <t>BANCADA DE GRANITO CINZA POLIDO, DE 0,50 X 0,60 M, PARA LAVATÓRIO - FORNECIMENTO E INSTALAÇÃO. AF_01/2020</t>
  </si>
  <si>
    <t xml:space="preserve"> 12.6 </t>
  </si>
  <si>
    <t xml:space="preserve"> 100868 </t>
  </si>
  <si>
    <t>BARRA DE APOIO RETA, EM ACO INOX POLIDO, COMPRIMENTO 80 CM,  FIXADA NA PAREDE - FORNECIMENTO E INSTALAÇÃO. AF_01/2020</t>
  </si>
  <si>
    <t xml:space="preserve"> 12.7 </t>
  </si>
  <si>
    <t xml:space="preserve"> 102257 </t>
  </si>
  <si>
    <t>DIVISORIA SANITÁRIA, TIPO CABINE, EM PAINEL DE GRANILITE, ESP = 3CM, ASSENTADO COM ARGAMASSA COLANTE AC III-E, EXCLUSIVE FERRAGENS. AF_01/2021</t>
  </si>
  <si>
    <t xml:space="preserve"> 13 </t>
  </si>
  <si>
    <t>ESTACIONAMENTO</t>
  </si>
  <si>
    <t xml:space="preserve"> 13.1 </t>
  </si>
  <si>
    <t xml:space="preserve"> 98524 </t>
  </si>
  <si>
    <t>LIMPEZA MANUAL DE VEGETAÇÃO EM TERRENO COM ENXADA.AF_05/2018</t>
  </si>
  <si>
    <t xml:space="preserve"> 13.2 </t>
  </si>
  <si>
    <t xml:space="preserve"> 93358 </t>
  </si>
  <si>
    <t>ESCAVAÇÃO MANUAL DE VALA COM PROFUNDIDADE MENOR OU IGUAL A 1,30 M. AF_02/2021</t>
  </si>
  <si>
    <t xml:space="preserve"> 13.3 </t>
  </si>
  <si>
    <t xml:space="preserve"> 93382 </t>
  </si>
  <si>
    <t>REATERRO MANUAL DE VALAS COM COMPACTAÇÃO MECANIZADA. AF_04/2016</t>
  </si>
  <si>
    <t xml:space="preserve"> 13.7 </t>
  </si>
  <si>
    <t xml:space="preserve"> 92398 </t>
  </si>
  <si>
    <t>EXECUÇÃO DE PÁTIO/ESTACIONAMENTO EM PISO INTERTRAVADO, COM BLOCO RETANGULAR COR NATURAL DE 20 X 10 CM, ESPESSURA 8 CM. AF_12/2015</t>
  </si>
  <si>
    <t xml:space="preserve"> 13.8 </t>
  </si>
  <si>
    <t xml:space="preserve"> 94276 </t>
  </si>
  <si>
    <t>ASSENTAMENTO DE GUIA (MEIO-FIO) EM TRECHO CURVO, CONFECCIONADA EM CONCRETO PRÉ-FABRICADO, DIMENSÕES 100X15X13X20 CM (COMPRIMENTO X BASE INFERIOR X BASE SUPERIOR X ALTURA), PARA URBANIZAÇÃO INTERNA DE EMPREENDIMENTOS. AF_06/2016_P</t>
  </si>
  <si>
    <t xml:space="preserve"> 14 </t>
  </si>
  <si>
    <t>INSTALAÇÕES ELÉTRICAS PARA A AMPLIAÇÃO</t>
  </si>
  <si>
    <t xml:space="preserve"> 14.1 </t>
  </si>
  <si>
    <t xml:space="preserve"> 93142 </t>
  </si>
  <si>
    <t>PONTO DE TOMADA RESIDENCIAL INCLUINDO TOMADA (2 MÓDULOS) 10A/250V, CAIXA ELÉTRICA, ELETRODUTO, CABO, RASGO, QUEBRA E CHUMBAMENTO. AF_01/2016</t>
  </si>
  <si>
    <t xml:space="preserve"> 14.2 </t>
  </si>
  <si>
    <t xml:space="preserve"> 93143 </t>
  </si>
  <si>
    <t>PONTO DE TOMADA RESIDENCIAL INCLUINDO TOMADA 20A/250V, CAIXA ELÉTRICA, ELETRODUTO, CABO, RASGO, QUEBRA E CHUMBAMENTO. AF_01/2016</t>
  </si>
  <si>
    <t xml:space="preserve"> 14.3 </t>
  </si>
  <si>
    <t xml:space="preserve"> 93128 </t>
  </si>
  <si>
    <t>PONTO DE ILUMINAÇÃO RESIDENCIAL INCLUINDO INTERRUPTOR SIMPLES, CAIXA ELÉTRICA, ELETRODUTO, CABO, RASGO, QUEBRA E CHUMBAMENTO (EXCLUINDO LUMINÁRIA E LÂMPADA). AF_01/2016</t>
  </si>
  <si>
    <t xml:space="preserve"> 14.4 </t>
  </si>
  <si>
    <t xml:space="preserve"> 91930 </t>
  </si>
  <si>
    <t>CABO DE COBRE FLEXÍVEL ISOLADO, 6 MM², ANTI-CHAMA 450/750 V, PARA CIRCUITOS TERMINAIS - FORNECIMENTO E INSTALAÇÃO. AF_12/2015</t>
  </si>
  <si>
    <t xml:space="preserve"> 14.5 </t>
  </si>
  <si>
    <t xml:space="preserve"> 91928 </t>
  </si>
  <si>
    <t>CABO DE COBRE FLEXÍVEL ISOLADO, 4 MM², ANTI-CHAMA 450/750 V, PARA CIRCUITOS TERMINAIS - FORNECIMENTO E INSTALAÇÃO. AF_12/2015</t>
  </si>
  <si>
    <t xml:space="preserve"> 14.6 </t>
  </si>
  <si>
    <t xml:space="preserve"> 91926 </t>
  </si>
  <si>
    <t>CABO DE COBRE FLEXÍVEL ISOLADO, 2,5 MM², ANTI-CHAMA 450/750 V, PARA CIRCUITOS TERMINAIS - FORNECIMENTO E INSTALAÇÃO. AF_12/2015</t>
  </si>
  <si>
    <t xml:space="preserve"> 14.7 </t>
  </si>
  <si>
    <t xml:space="preserve"> 91924 </t>
  </si>
  <si>
    <t>CABO DE COBRE FLEXÍVEL ISOLADO, 1,5 MM², ANTI-CHAMA 450/750 V, PARA CIRCUITOS TERMINAIS - FORNECIMENTO E INSTALAÇÃO. AF_12/2015</t>
  </si>
  <si>
    <t xml:space="preserve"> 14.8 </t>
  </si>
  <si>
    <t xml:space="preserve"> 91833 </t>
  </si>
  <si>
    <t>ELETRODUTO FLEXÍVEL CORRUGADO REFORÇADO, PVC, DN 20 MM (1/2"), PARA CIRCUITOS TERMINAIS, INSTALADO EM FORRO - FORNECIMENTO E INSTALAÇÃO. AF_12/2015</t>
  </si>
  <si>
    <t xml:space="preserve"> 14.9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</si>
  <si>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</si>
  <si>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</si>
  <si>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14.10 </t>
  </si>
  <si>
    <t xml:space="preserve"> 93662 </t>
  </si>
  <si>
    <t>DISJUNTOR BIPOLAR TIPO DIN, CORRENTE NOMINAL DE 20A - FORNECIMENTO E INSTALAÇÃO. AF_10/2020</t>
  </si>
  <si>
    <t xml:space="preserve"> 14.11 </t>
  </si>
  <si>
    <t xml:space="preserve"> 93661 </t>
  </si>
  <si>
    <t>DISJUNTOR BIPOLAR TIPO DIN, CORRENTE NOMINAL DE 16A - FORNECIMENTO E INSTALAÇÃO. AF_10/2020</t>
  </si>
  <si>
    <t xml:space="preserve"> 14.12 </t>
  </si>
  <si>
    <t xml:space="preserve"> 93653 </t>
  </si>
  <si>
    <t>DISJUNTOR MONOPOLAR TIPO DIN, CORRENTE NOMINAL DE 10A - FORNECIMENTO E INSTALAÇÃO. AF_10/2020</t>
  </si>
  <si>
    <t xml:space="preserve"> 15 </t>
  </si>
  <si>
    <t>SERVIÇOS FINAIS</t>
  </si>
  <si>
    <t xml:space="preserve"> 15.1 </t>
  </si>
  <si>
    <t xml:space="preserve"> 9537 </t>
  </si>
  <si>
    <t>LIMPEZA FINAL DA OBRA</t>
  </si>
  <si>
    <t xml:space="preserve"> 15.2 </t>
  </si>
  <si>
    <t xml:space="preserve"> 97637 </t>
  </si>
  <si>
    <t>REMOÇÃO DE TAPUME/ CHAPAS METÁLICAS E DE MADEIRA, DE FORMA MANUAL, SEM REAPROVEITAMENTO. AF_12/2017</t>
  </si>
  <si>
    <t xml:space="preserve"> 15.3 </t>
  </si>
  <si>
    <t xml:space="preserve"> CPU -  C97637 (03/2022) </t>
  </si>
  <si>
    <t>REMOÇÃO DE BARRACÃO/DEPÓSITO/ALMOXARIFADO (OU ESTRUTURAS SIMILARES), DE FORMA MANUAL</t>
  </si>
  <si>
    <t>1ª MEDIÇÃO</t>
  </si>
  <si>
    <t>2ª MEDIÇÃO</t>
  </si>
  <si>
    <t>3ª MEDIÇÃO</t>
  </si>
  <si>
    <t>4ª MEDIÇÃO</t>
  </si>
  <si>
    <t>5ª MEDIÇÃO</t>
  </si>
  <si>
    <t>VALOR EXECUTADO</t>
  </si>
  <si>
    <t>VALOR ACUMULADO</t>
  </si>
  <si>
    <t>Total sem BDI</t>
  </si>
  <si>
    <t>SEM BDI</t>
  </si>
  <si>
    <t>Total do BDI</t>
  </si>
  <si>
    <t>BDI</t>
  </si>
  <si>
    <t>Total Geral</t>
  </si>
  <si>
    <t>COM BDI</t>
  </si>
  <si>
    <t>VALOR TOTAL DA 2º MEDIÇÃO = R$ 43.024,05</t>
  </si>
  <si>
    <t>VALOR TOTAL DA 3º MEDIÇÃO = R$ 48.359,48</t>
  </si>
  <si>
    <t>VALOR TOTAL DA 4º MEDIÇÃO = R$ 33.981,83</t>
  </si>
  <si>
    <t>VALOR TOTAL DA 5º MEDIÇÃO =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</si>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</sst>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%"/>
    <numFmt numFmtId="165" formatCode="&quot;R$&quot;\ #,##0.00"/>
  </numFmts>
  <fonts count="13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1"/>
      <name val="Arial"/>
      <family val="2"/>
    </font>
    <font>
      <sz val="11"/>
      <color rgb="FF000000"/>
      <name val="Arial"/>
      <family val="1"/>
    </font>
    <font>
      <sz val="11"/>
      <name val="Arial"/>
      <family val="2"/>
    </font>
    <font>
      <sz val="10"/>
      <color theme="1"/>
      <name val="Arial"/>
      <family val="1"/>
    </font>
    <font>
      <b/>
      <sz val="12"/>
      <name val="Arial"/>
      <family val="2"/>
    </font>
    <font>
      <b/>
      <sz val="10"/>
      <color rgb="FFFF0000"/>
      <name val="Arial"/>
      <family val="1"/>
    </font>
    <font>
      <sz val="11"/>
      <name val="Arial"/>
      <family val="1"/>
    </font>
  </fonts>
  <fills count="10">
    <fill>
      <patternFill patternType="none"/>
    </fill>
    <fill>
      <patternFill patternType="gray125"/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medium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CCCCCC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84">
    <xf numFmtId="0" fontId="0" fillId="0" borderId="0" xfId="0"/>
    <xf numFmtId="10" fontId="0" fillId="5" borderId="2" xfId="0" applyNumberFormat="1" applyFill="1" applyBorder="1"/>
    <xf numFmtId="10" fontId="6" fillId="5" borderId="2" xfId="0" applyNumberFormat="1" applyFont="1" applyFill="1" applyBorder="1" applyAlignment="1">
      <alignment vertical="top" wrapText="1"/>
    </xf>
    <xf numFmtId="165" fontId="0" fillId="5" borderId="2" xfId="0" applyNumberFormat="1" applyFill="1" applyBorder="1" applyAlignment="1">
      <alignment horizontal="right" vertical="top"/>
    </xf>
    <xf numFmtId="10" fontId="0" fillId="0" borderId="2" xfId="0" applyNumberFormat="1" applyBorder="1"/>
    <xf numFmtId="165" fontId="0" fillId="0" borderId="2" xfId="0" applyNumberFormat="1" applyBorder="1" applyAlignment="1">
      <alignment horizontal="right" vertical="top"/>
    </xf>
    <xf numFmtId="10" fontId="7" fillId="0" borderId="2" xfId="0" applyNumberFormat="1" applyFont="1" applyBorder="1" applyAlignment="1">
      <alignment horizontal="right" vertical="top" wrapText="1"/>
    </xf>
    <xf numFmtId="10" fontId="0" fillId="0" borderId="2" xfId="0" applyNumberFormat="1" applyBorder="1" applyAlignment="1">
      <alignment vertical="top"/>
    </xf>
    <xf numFmtId="10" fontId="0" fillId="5" borderId="2" xfId="0" applyNumberFormat="1" applyFill="1" applyBorder="1" applyAlignment="1">
      <alignment vertical="top"/>
    </xf>
    <xf numFmtId="165" fontId="0" fillId="0" borderId="15" xfId="0" applyNumberFormat="1" applyBorder="1" applyAlignment="1">
      <alignment horizontal="left"/>
    </xf>
    <xf numFmtId="165" fontId="0" fillId="0" borderId="2" xfId="0" applyNumberFormat="1" applyBorder="1" applyAlignment="1">
      <alignment horizontal="center" vertical="center" wrapText="1"/>
    </xf>
    <xf numFmtId="10" fontId="0" fillId="0" borderId="18" xfId="0" applyNumberFormat="1" applyBorder="1"/>
    <xf numFmtId="165" fontId="0" fillId="0" borderId="18" xfId="0" applyNumberFormat="1" applyBorder="1" applyAlignment="1">
      <alignment horizontal="right" vertical="top"/>
    </xf>
    <xf numFmtId="165" fontId="0" fillId="0" borderId="19" xfId="0" applyNumberFormat="1" applyBorder="1" applyAlignment="1">
      <alignment horizontal="left" vertical="center" wrapText="1"/>
    </xf>
    <xf numFmtId="165" fontId="0" fillId="0" borderId="20" xfId="0" applyNumberFormat="1" applyBorder="1" applyAlignment="1">
      <alignment horizontal="center" vertical="center" wrapText="1"/>
    </xf>
    <xf numFmtId="165" fontId="6" fillId="6" borderId="15" xfId="0" applyNumberFormat="1" applyFont="1" applyFill="1" applyBorder="1" applyAlignment="1">
      <alignment horizontal="left" vertical="center" wrapText="1"/>
    </xf>
    <xf numFmtId="165" fontId="6" fillId="6" borderId="2" xfId="0" applyNumberFormat="1" applyFont="1" applyFill="1" applyBorder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right" vertical="top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right" vertical="top"/>
    </xf>
    <xf numFmtId="0" fontId="6" fillId="0" borderId="6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1" fillId="4" borderId="3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2" xfId="0" applyBorder="1"/>
    <xf numFmtId="0" fontId="0" fillId="5" borderId="2" xfId="0" applyFill="1" applyBorder="1"/>
    <xf numFmtId="165" fontId="0" fillId="0" borderId="2" xfId="0" applyNumberFormat="1" applyBorder="1"/>
    <xf numFmtId="165" fontId="6" fillId="5" borderId="2" xfId="0" applyNumberFormat="1" applyFont="1" applyFill="1" applyBorder="1"/>
    <xf numFmtId="0" fontId="6" fillId="0" borderId="6" xfId="0" applyFont="1" applyBorder="1" applyAlignment="1">
      <alignment horizontal="center" vertical="center" wrapText="1"/>
    </xf>
    <xf numFmtId="165" fontId="6" fillId="5" borderId="24" xfId="0" applyNumberFormat="1" applyFont="1" applyFill="1" applyBorder="1" applyAlignment="1">
      <alignment horizontal="right" vertical="top"/>
    </xf>
    <xf numFmtId="165" fontId="8" fillId="5" borderId="24" xfId="0" applyNumberFormat="1" applyFont="1" applyFill="1" applyBorder="1" applyAlignment="1">
      <alignment horizontal="right" vertical="top"/>
    </xf>
    <xf numFmtId="165" fontId="0" fillId="0" borderId="24" xfId="0" applyNumberFormat="1" applyBorder="1" applyAlignment="1">
      <alignment horizontal="right" vertical="top"/>
    </xf>
    <xf numFmtId="165" fontId="0" fillId="5" borderId="24" xfId="0" applyNumberFormat="1" applyFill="1" applyBorder="1" applyAlignment="1">
      <alignment horizontal="right" vertical="top"/>
    </xf>
    <xf numFmtId="165" fontId="0" fillId="0" borderId="25" xfId="0" applyNumberFormat="1" applyBorder="1" applyAlignment="1">
      <alignment horizontal="right" vertical="top"/>
    </xf>
    <xf numFmtId="0" fontId="0" fillId="5" borderId="31" xfId="0" applyFill="1" applyBorder="1"/>
    <xf numFmtId="165" fontId="6" fillId="5" borderId="32" xfId="0" applyNumberFormat="1" applyFont="1" applyFill="1" applyBorder="1" applyAlignment="1">
      <alignment horizontal="right" vertical="top"/>
    </xf>
    <xf numFmtId="0" fontId="0" fillId="0" borderId="31" xfId="0" applyBorder="1"/>
    <xf numFmtId="165" fontId="6" fillId="5" borderId="32" xfId="0" applyNumberFormat="1" applyFont="1" applyFill="1" applyBorder="1"/>
    <xf numFmtId="165" fontId="0" fillId="0" borderId="32" xfId="0" applyNumberFormat="1" applyBorder="1"/>
    <xf numFmtId="0" fontId="0" fillId="0" borderId="33" xfId="0" applyBorder="1"/>
    <xf numFmtId="0" fontId="0" fillId="0" borderId="34" xfId="0" applyBorder="1"/>
    <xf numFmtId="165" fontId="0" fillId="5" borderId="2" xfId="0" applyNumberFormat="1" applyFill="1" applyBorder="1"/>
    <xf numFmtId="165" fontId="0" fillId="5" borderId="32" xfId="0" applyNumberFormat="1" applyFill="1" applyBorder="1"/>
    <xf numFmtId="165" fontId="0" fillId="0" borderId="34" xfId="0" applyNumberFormat="1" applyBorder="1"/>
    <xf numFmtId="0" fontId="6" fillId="5" borderId="31" xfId="0" applyFont="1" applyFill="1" applyBorder="1"/>
    <xf numFmtId="0" fontId="6" fillId="5" borderId="2" xfId="0" applyFont="1" applyFill="1" applyBorder="1"/>
    <xf numFmtId="0" fontId="0" fillId="0" borderId="9" xfId="0" applyBorder="1"/>
    <xf numFmtId="0" fontId="6" fillId="0" borderId="3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1" fillId="4" borderId="36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65" fontId="0" fillId="5" borderId="24" xfId="0" applyNumberFormat="1" applyFill="1" applyBorder="1"/>
    <xf numFmtId="165" fontId="0" fillId="0" borderId="24" xfId="0" applyNumberFormat="1" applyBorder="1"/>
    <xf numFmtId="165" fontId="6" fillId="5" borderId="24" xfId="0" applyNumberFormat="1" applyFont="1" applyFill="1" applyBorder="1"/>
    <xf numFmtId="165" fontId="8" fillId="0" borderId="24" xfId="0" applyNumberFormat="1" applyFont="1" applyBorder="1"/>
    <xf numFmtId="165" fontId="0" fillId="0" borderId="37" xfId="0" applyNumberFormat="1" applyBorder="1"/>
    <xf numFmtId="165" fontId="0" fillId="0" borderId="2" xfId="0" applyNumberForma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0" fillId="0" borderId="18" xfId="0" applyBorder="1"/>
    <xf numFmtId="165" fontId="0" fillId="0" borderId="18" xfId="0" applyNumberFormat="1" applyBorder="1"/>
    <xf numFmtId="165" fontId="0" fillId="0" borderId="41" xfId="0" applyNumberFormat="1" applyBorder="1"/>
    <xf numFmtId="165" fontId="0" fillId="0" borderId="43" xfId="0" applyNumberFormat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 wrapText="1"/>
    </xf>
    <xf numFmtId="165" fontId="6" fillId="6" borderId="32" xfId="0" applyNumberFormat="1" applyFont="1" applyFill="1" applyBorder="1" applyAlignment="1">
      <alignment horizontal="center" vertical="center" wrapText="1"/>
    </xf>
    <xf numFmtId="0" fontId="0" fillId="0" borderId="10" xfId="0" applyBorder="1"/>
    <xf numFmtId="43" fontId="0" fillId="0" borderId="2" xfId="1" applyFont="1" applyBorder="1"/>
    <xf numFmtId="10" fontId="0" fillId="0" borderId="2" xfId="2" applyNumberFormat="1" applyFont="1" applyBorder="1"/>
    <xf numFmtId="10" fontId="6" fillId="0" borderId="36" xfId="2" applyNumberFormat="1" applyFont="1" applyBorder="1" applyAlignment="1">
      <alignment horizontal="center" wrapText="1"/>
    </xf>
    <xf numFmtId="10" fontId="0" fillId="5" borderId="2" xfId="2" applyNumberFormat="1" applyFont="1" applyFill="1" applyBorder="1"/>
    <xf numFmtId="10" fontId="0" fillId="0" borderId="2" xfId="2" applyNumberFormat="1" applyFont="1" applyFill="1" applyBorder="1"/>
    <xf numFmtId="10" fontId="0" fillId="0" borderId="18" xfId="2" applyNumberFormat="1" applyFont="1" applyBorder="1"/>
    <xf numFmtId="10" fontId="0" fillId="0" borderId="9" xfId="2" applyNumberFormat="1" applyFont="1" applyBorder="1"/>
    <xf numFmtId="10" fontId="0" fillId="0" borderId="0" xfId="2" applyNumberFormat="1" applyFont="1"/>
    <xf numFmtId="165" fontId="8" fillId="5" borderId="2" xfId="0" applyNumberFormat="1" applyFont="1" applyFill="1" applyBorder="1"/>
    <xf numFmtId="165" fontId="8" fillId="5" borderId="32" xfId="0" applyNumberFormat="1" applyFont="1" applyFill="1" applyBorder="1"/>
    <xf numFmtId="165" fontId="0" fillId="0" borderId="0" xfId="0" applyNumberFormat="1"/>
    <xf numFmtId="165" fontId="0" fillId="0" borderId="2" xfId="0" applyNumberFormat="1" applyBorder="1" applyAlignment="1">
      <alignment horizontal="right"/>
    </xf>
    <xf numFmtId="165" fontId="0" fillId="9" borderId="32" xfId="0" applyNumberFormat="1" applyFill="1" applyBorder="1"/>
    <xf numFmtId="10" fontId="0" fillId="9" borderId="2" xfId="0" applyNumberFormat="1" applyFill="1" applyBorder="1"/>
    <xf numFmtId="10" fontId="0" fillId="9" borderId="2" xfId="2" applyNumberFormat="1" applyFont="1" applyFill="1" applyBorder="1"/>
    <xf numFmtId="165" fontId="0" fillId="9" borderId="2" xfId="0" applyNumberFormat="1" applyFill="1" applyBorder="1"/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1" fillId="4" borderId="38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righ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right" vertical="top" wrapText="1"/>
    </xf>
    <xf numFmtId="0" fontId="1" fillId="4" borderId="29" xfId="0" applyFont="1" applyFill="1" applyBorder="1" applyAlignment="1">
      <alignment horizontal="right" vertical="top" wrapText="1"/>
    </xf>
    <xf numFmtId="0" fontId="1" fillId="4" borderId="30" xfId="0" applyFont="1" applyFill="1" applyBorder="1" applyAlignment="1">
      <alignment horizontal="right" vertical="top" wrapText="1"/>
    </xf>
    <xf numFmtId="0" fontId="1" fillId="4" borderId="36" xfId="0" applyFont="1" applyFill="1" applyBorder="1" applyAlignment="1">
      <alignment horizontal="right" vertical="top" wrapText="1"/>
    </xf>
    <xf numFmtId="0" fontId="2" fillId="2" borderId="3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right" vertical="top" wrapText="1"/>
    </xf>
    <xf numFmtId="4" fontId="2" fillId="2" borderId="14" xfId="0" applyNumberFormat="1" applyFont="1" applyFill="1" applyBorder="1" applyAlignment="1">
      <alignment horizontal="right" vertical="top" wrapText="1"/>
    </xf>
    <xf numFmtId="164" fontId="2" fillId="2" borderId="16" xfId="0" applyNumberFormat="1" applyFont="1" applyFill="1" applyBorder="1" applyAlignment="1">
      <alignment horizontal="right" vertical="top" wrapText="1"/>
    </xf>
    <xf numFmtId="0" fontId="2" fillId="0" borderId="20" xfId="0" applyFont="1" applyBorder="1" applyAlignment="1">
      <alignment horizontal="right" vertical="top" wrapText="1"/>
    </xf>
    <xf numFmtId="0" fontId="2" fillId="2" borderId="4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164" fontId="2" fillId="2" borderId="17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4" fillId="3" borderId="40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164" fontId="4" fillId="3" borderId="17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1" xfId="0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right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right" vertical="top" wrapText="1"/>
    </xf>
    <xf numFmtId="0" fontId="5" fillId="4" borderId="0" xfId="0" applyFont="1" applyFill="1" applyAlignment="1">
      <alignment horizontal="left" vertical="top" wrapText="1"/>
    </xf>
    <xf numFmtId="0" fontId="3" fillId="4" borderId="26" xfId="0" applyFont="1" applyFill="1" applyBorder="1" applyAlignment="1">
      <alignment horizontal="right" vertical="top" wrapText="1"/>
    </xf>
    <xf numFmtId="0" fontId="5" fillId="4" borderId="26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10" fontId="0" fillId="0" borderId="0" xfId="0" applyNumberFormat="1"/>
    <xf numFmtId="165" fontId="1" fillId="0" borderId="0" xfId="0" applyNumberFormat="1" applyFont="1"/>
    <xf numFmtId="2" fontId="1" fillId="4" borderId="36" xfId="0" applyNumberFormat="1" applyFont="1" applyFill="1" applyBorder="1" applyAlignment="1">
      <alignment horizontal="right" vertical="top" wrapText="1"/>
    </xf>
    <xf numFmtId="2" fontId="0" fillId="5" borderId="2" xfId="0" applyNumberFormat="1" applyFill="1" applyBorder="1"/>
    <xf numFmtId="2" fontId="0" fillId="0" borderId="2" xfId="0" applyNumberFormat="1" applyBorder="1"/>
    <xf numFmtId="2" fontId="0" fillId="9" borderId="2" xfId="0" applyNumberFormat="1" applyFill="1" applyBorder="1"/>
    <xf numFmtId="2" fontId="0" fillId="0" borderId="18" xfId="0" applyNumberFormat="1" applyBorder="1"/>
    <xf numFmtId="2" fontId="0" fillId="0" borderId="9" xfId="0" applyNumberFormat="1" applyBorder="1"/>
    <xf numFmtId="2" fontId="0" fillId="0" borderId="0" xfId="0" applyNumberFormat="1"/>
    <xf numFmtId="0" fontId="5" fillId="4" borderId="4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7" xfId="0" applyFont="1" applyBorder="1" applyAlignment="1">
      <alignment horizontal="right" wrapText="1"/>
    </xf>
    <xf numFmtId="0" fontId="6" fillId="0" borderId="26" xfId="0" applyFont="1" applyBorder="1" applyAlignment="1">
      <alignment horizontal="right" wrapText="1"/>
    </xf>
    <xf numFmtId="0" fontId="6" fillId="0" borderId="28" xfId="0" applyFont="1" applyBorder="1" applyAlignment="1">
      <alignment horizontal="right" wrapText="1"/>
    </xf>
    <xf numFmtId="0" fontId="10" fillId="8" borderId="2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3" fillId="4" borderId="27" xfId="0" applyFont="1" applyFill="1" applyBorder="1" applyAlignment="1">
      <alignment horizontal="right" vertical="top" wrapText="1"/>
    </xf>
    <xf numFmtId="0" fontId="3" fillId="4" borderId="26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right" vertical="top" wrapText="1"/>
    </xf>
    <xf numFmtId="165" fontId="3" fillId="7" borderId="2" xfId="0" applyNumberFormat="1" applyFont="1" applyFill="1" applyBorder="1" applyAlignment="1">
      <alignment horizontal="right" vertical="top" wrapText="1"/>
    </xf>
    <xf numFmtId="165" fontId="3" fillId="7" borderId="24" xfId="0" applyNumberFormat="1" applyFont="1" applyFill="1" applyBorder="1" applyAlignment="1">
      <alignment horizontal="right" vertical="top" wrapText="1"/>
    </xf>
    <xf numFmtId="0" fontId="5" fillId="4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right" vertical="top" wrapText="1"/>
    </xf>
    <xf numFmtId="0" fontId="3" fillId="4" borderId="0" xfId="0" applyFont="1" applyFill="1" applyAlignment="1">
      <alignment horizontal="righ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0" fontId="3" fillId="4" borderId="24" xfId="0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10" fillId="8" borderId="32" xfId="0" applyFont="1" applyFill="1" applyBorder="1" applyAlignment="1">
      <alignment vertical="center"/>
    </xf>
    <xf numFmtId="165" fontId="10" fillId="8" borderId="2" xfId="0" applyNumberFormat="1" applyFont="1" applyFill="1" applyBorder="1" applyAlignment="1">
      <alignment vertical="center"/>
    </xf>
    <xf numFmtId="0" fontId="10" fillId="8" borderId="44" xfId="0" applyFont="1" applyFill="1" applyBorder="1" applyAlignment="1">
      <alignment horizontal="right" vertical="center"/>
    </xf>
    <xf numFmtId="0" fontId="10" fillId="8" borderId="45" xfId="0" applyFont="1" applyFill="1" applyBorder="1" applyAlignment="1">
      <alignment horizontal="right" vertical="center"/>
    </xf>
    <xf numFmtId="0" fontId="10" fillId="8" borderId="15" xfId="0" applyFont="1" applyFill="1" applyBorder="1" applyAlignment="1">
      <alignment horizontal="right" vertical="center"/>
    </xf>
    <xf numFmtId="0" fontId="0" fillId="0" borderId="9" xfId="0" applyBorder="1" applyAlignme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335973</xdr:colOff>
      <xdr:row>0</xdr:row>
      <xdr:rowOff>121228</xdr:rowOff>
    </xdr:from>
    <xdr:to>
      <xdr:col>2</xdr:col>
      <xdr:colOff>250883</xdr:colOff>
      <xdr:row>2</xdr:row>
      <xdr:rowOff>93346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5B07E2E6-21FE-973C-98D0-A71E43D0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73" y="121228"/>
          <a:ext cx="798137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7"/>
  <sheetViews>
    <sheetView tabSelected="1" showOutlineSymbols="0" showWhiteSpace="0" view="pageBreakPreview" topLeftCell="C107" zoomScale="85" zoomScaleNormal="55" zoomScaleSheetLayoutView="85" workbookViewId="0">
      <selection activeCell="AJ118" sqref="AJ118"/>
    </sheetView>
  </sheetViews>
  <sheetFormatPr defaultRowHeight="14.25"/>
  <cols>
    <col min="1" max="1" width="4.625" customWidth="1"/>
    <col min="2" max="2" width="7.125" customWidth="1"/>
    <col min="3" max="3" width="6.875" customWidth="1"/>
    <col min="4" max="4" width="51" customWidth="1"/>
    <col min="5" max="5" width="4.625" customWidth="1"/>
    <col min="6" max="6" width="6.75" customWidth="1"/>
    <col min="7" max="7" width="9.875" customWidth="1"/>
    <col min="8" max="8" width="9.75" customWidth="1"/>
    <col min="9" max="9" width="9.625" customWidth="1"/>
    <col min="10" max="10" width="8.625" customWidth="1"/>
    <col min="11" max="11" width="10.75" hidden="1" customWidth="1"/>
    <col min="12" max="12" width="12" hidden="1" customWidth="1"/>
    <col min="13" max="13" width="12.375" hidden="1" customWidth="1"/>
    <col min="14" max="15" width="19" hidden="1" customWidth="1"/>
    <col min="16" max="16" width="10" hidden="1" customWidth="1"/>
    <col min="17" max="17" width="12.25" hidden="1" customWidth="1"/>
    <col min="18" max="18" width="12.5" hidden="1" customWidth="1"/>
    <col min="19" max="19" width="19" hidden="1" customWidth="1"/>
    <col min="20" max="20" width="18.875" hidden="1" customWidth="1"/>
    <col min="21" max="21" width="9.875" hidden="1" customWidth="1"/>
    <col min="22" max="22" width="12.75" hidden="1" customWidth="1"/>
    <col min="23" max="23" width="13.5" hidden="1" customWidth="1"/>
    <col min="24" max="24" width="19.25" hidden="1" customWidth="1"/>
    <col min="25" max="25" width="18.125" hidden="1" customWidth="1"/>
    <col min="26" max="27" width="12.5" hidden="1" customWidth="1"/>
    <col min="28" max="28" width="12.5" style="78" hidden="1" customWidth="1"/>
    <col min="29" max="29" width="12.5" hidden="1" customWidth="1"/>
    <col min="30" max="30" width="13.625" hidden="1" customWidth="1"/>
    <col min="31" max="31" width="10.5" style="137" customWidth="1"/>
    <col min="32" max="32" width="12.25" customWidth="1"/>
    <col min="33" max="33" width="12.75" customWidth="1"/>
    <col min="34" max="35" width="15" customWidth="1"/>
    <col min="36" max="36" width="2.125" customWidth="1"/>
    <col min="37" max="37" width="14.625" customWidth="1"/>
  </cols>
  <sheetData>
    <row r="1" spans="1:37" ht="15" customHeight="1">
      <c r="A1" s="87"/>
      <c r="B1" s="88"/>
      <c r="C1" s="88"/>
      <c r="D1" s="88" t="s">
        <v>0</v>
      </c>
      <c r="E1" s="176" t="s">
        <v>1</v>
      </c>
      <c r="F1" s="176"/>
      <c r="G1" s="176" t="s">
        <v>2</v>
      </c>
      <c r="H1" s="176"/>
      <c r="I1" s="176" t="s">
        <v>3</v>
      </c>
      <c r="J1" s="176"/>
      <c r="K1" s="146" t="s">
        <v>4</v>
      </c>
      <c r="L1" s="147"/>
      <c r="M1" s="147"/>
      <c r="N1" s="147"/>
      <c r="O1" s="147"/>
      <c r="P1" s="146" t="s">
        <v>5</v>
      </c>
      <c r="Q1" s="147"/>
      <c r="R1" s="147"/>
      <c r="S1" s="147"/>
      <c r="T1" s="148"/>
      <c r="U1" s="146" t="s">
        <v>6</v>
      </c>
      <c r="V1" s="147"/>
      <c r="W1" s="147"/>
      <c r="X1" s="147"/>
      <c r="Y1" s="148"/>
      <c r="Z1" s="146" t="s">
        <v>7</v>
      </c>
      <c r="AA1" s="147"/>
      <c r="AB1" s="147"/>
      <c r="AC1" s="147"/>
      <c r="AD1" s="148"/>
      <c r="AE1" s="146" t="s">
        <v>8</v>
      </c>
      <c r="AF1" s="147"/>
      <c r="AG1" s="147"/>
      <c r="AH1" s="147"/>
      <c r="AI1" s="148"/>
    </row>
    <row r="2" spans="1:37" ht="54" customHeight="1">
      <c r="A2" s="89"/>
      <c r="B2" s="90"/>
      <c r="C2" s="90"/>
      <c r="D2" s="90" t="s">
        <v>9</v>
      </c>
      <c r="E2" s="177" t="s">
        <v>10</v>
      </c>
      <c r="F2" s="177"/>
      <c r="G2" s="177" t="s">
        <v>11</v>
      </c>
      <c r="H2" s="177"/>
      <c r="I2" s="177" t="s">
        <v>12</v>
      </c>
      <c r="J2" s="177"/>
      <c r="K2" s="149"/>
      <c r="L2" s="150"/>
      <c r="M2" s="150"/>
      <c r="N2" s="150"/>
      <c r="O2" s="150"/>
      <c r="P2" s="149"/>
      <c r="Q2" s="150"/>
      <c r="R2" s="150"/>
      <c r="S2" s="150"/>
      <c r="T2" s="151"/>
      <c r="U2" s="149"/>
      <c r="V2" s="150"/>
      <c r="W2" s="150"/>
      <c r="X2" s="150"/>
      <c r="Y2" s="151"/>
      <c r="Z2" s="149"/>
      <c r="AA2" s="150"/>
      <c r="AB2" s="150"/>
      <c r="AC2" s="150"/>
      <c r="AD2" s="151"/>
      <c r="AE2" s="149"/>
      <c r="AF2" s="150"/>
      <c r="AG2" s="150"/>
      <c r="AH2" s="150"/>
      <c r="AI2" s="151"/>
    </row>
    <row r="3" spans="1:37">
      <c r="A3" s="171" t="s">
        <v>13</v>
      </c>
      <c r="B3" s="183"/>
      <c r="C3" s="183"/>
      <c r="D3" s="183"/>
      <c r="E3" s="183"/>
      <c r="F3" s="183"/>
      <c r="G3" s="183"/>
      <c r="H3" s="183"/>
      <c r="I3" s="183"/>
      <c r="J3" s="183"/>
      <c r="K3" s="152"/>
      <c r="L3" s="153"/>
      <c r="M3" s="153"/>
      <c r="N3" s="153"/>
      <c r="O3" s="153"/>
      <c r="P3" s="152"/>
      <c r="Q3" s="153"/>
      <c r="R3" s="153"/>
      <c r="S3" s="153"/>
      <c r="T3" s="154"/>
      <c r="U3" s="152"/>
      <c r="V3" s="153"/>
      <c r="W3" s="153"/>
      <c r="X3" s="153"/>
      <c r="Y3" s="154"/>
      <c r="Z3" s="152"/>
      <c r="AA3" s="153"/>
      <c r="AB3" s="153"/>
      <c r="AC3" s="153"/>
      <c r="AD3" s="154"/>
      <c r="AE3" s="152"/>
      <c r="AF3" s="153"/>
      <c r="AG3" s="153"/>
      <c r="AH3" s="153"/>
      <c r="AI3" s="154"/>
    </row>
    <row r="4" spans="1:37" ht="42.6" customHeight="1">
      <c r="A4" s="91" t="s">
        <v>14</v>
      </c>
      <c r="B4" s="92" t="s">
        <v>15</v>
      </c>
      <c r="C4" s="93" t="s">
        <v>16</v>
      </c>
      <c r="D4" s="93" t="s">
        <v>17</v>
      </c>
      <c r="E4" s="94" t="s">
        <v>18</v>
      </c>
      <c r="F4" s="92" t="s">
        <v>19</v>
      </c>
      <c r="G4" s="92" t="s">
        <v>20</v>
      </c>
      <c r="H4" s="92" t="s">
        <v>21</v>
      </c>
      <c r="I4" s="92" t="s">
        <v>22</v>
      </c>
      <c r="J4" s="95" t="s">
        <v>23</v>
      </c>
      <c r="K4" s="96" t="s">
        <v>24</v>
      </c>
      <c r="L4" s="21" t="s">
        <v>25</v>
      </c>
      <c r="M4" s="22" t="s">
        <v>26</v>
      </c>
      <c r="N4" s="23" t="s">
        <v>27</v>
      </c>
      <c r="O4" s="29" t="s">
        <v>28</v>
      </c>
      <c r="P4" s="97" t="s">
        <v>24</v>
      </c>
      <c r="Q4" s="21" t="s">
        <v>25</v>
      </c>
      <c r="R4" s="22" t="s">
        <v>26</v>
      </c>
      <c r="S4" s="23" t="s">
        <v>27</v>
      </c>
      <c r="T4" s="24" t="s">
        <v>28</v>
      </c>
      <c r="U4" s="98" t="s">
        <v>24</v>
      </c>
      <c r="V4" s="49" t="s">
        <v>25</v>
      </c>
      <c r="W4" s="50" t="s">
        <v>26</v>
      </c>
      <c r="X4" s="51" t="s">
        <v>27</v>
      </c>
      <c r="Y4" s="52" t="s">
        <v>28</v>
      </c>
      <c r="Z4" s="98" t="s">
        <v>24</v>
      </c>
      <c r="AA4" s="49" t="s">
        <v>25</v>
      </c>
      <c r="AB4" s="73" t="s">
        <v>26</v>
      </c>
      <c r="AC4" s="51" t="s">
        <v>27</v>
      </c>
      <c r="AD4" s="52" t="s">
        <v>28</v>
      </c>
      <c r="AE4" s="131" t="s">
        <v>24</v>
      </c>
      <c r="AF4" s="49" t="s">
        <v>25</v>
      </c>
      <c r="AG4" s="73" t="s">
        <v>26</v>
      </c>
      <c r="AH4" s="51" t="s">
        <v>27</v>
      </c>
      <c r="AI4" s="52" t="s">
        <v>28</v>
      </c>
    </row>
    <row r="5" spans="1:37" ht="24" customHeight="1">
      <c r="A5" s="99" t="s">
        <v>29</v>
      </c>
      <c r="B5" s="100"/>
      <c r="C5" s="100"/>
      <c r="D5" s="100" t="s">
        <v>30</v>
      </c>
      <c r="E5" s="100"/>
      <c r="F5" s="101"/>
      <c r="G5" s="100"/>
      <c r="H5" s="100"/>
      <c r="I5" s="102">
        <v>26478.720000000001</v>
      </c>
      <c r="J5" s="103">
        <v>8.2448705427361199E-2</v>
      </c>
      <c r="K5" s="104"/>
      <c r="L5" s="1"/>
      <c r="M5" s="2"/>
      <c r="N5" s="17">
        <f>N6</f>
        <v>2057.5500000000002</v>
      </c>
      <c r="O5" s="30">
        <f>SUM(O6+O8+O10)</f>
        <v>9831.27</v>
      </c>
      <c r="P5" s="45"/>
      <c r="Q5" s="46"/>
      <c r="R5" s="46"/>
      <c r="S5" s="28">
        <f>S6</f>
        <v>2431.65</v>
      </c>
      <c r="T5" s="30">
        <f>SUM(T6+T8+T10)</f>
        <v>12262.920000000002</v>
      </c>
      <c r="U5" s="26"/>
      <c r="V5" s="1"/>
      <c r="W5" s="1"/>
      <c r="X5" s="28">
        <f>X6</f>
        <v>2618.7000000000003</v>
      </c>
      <c r="Y5" s="36">
        <f>SUM(Y6+Y8+Y10)</f>
        <v>14881.620000000003</v>
      </c>
      <c r="Z5" s="26"/>
      <c r="AA5" s="1"/>
      <c r="AB5" s="74"/>
      <c r="AC5" s="28">
        <f>AC6</f>
        <v>1870.5</v>
      </c>
      <c r="AD5" s="36">
        <f>Y5+AC5</f>
        <v>16752.120000000003</v>
      </c>
      <c r="AE5" s="132"/>
      <c r="AF5" s="1"/>
      <c r="AG5" s="74"/>
      <c r="AH5" s="28">
        <f>AH6</f>
        <v>4115.1000000000004</v>
      </c>
      <c r="AI5" s="36">
        <f>AD5+AH5</f>
        <v>20867.22</v>
      </c>
      <c r="AK5" s="81">
        <f>I5-AI5</f>
        <v>5611.5</v>
      </c>
    </row>
    <row r="6" spans="1:37" ht="24" customHeight="1">
      <c r="A6" s="105" t="s">
        <v>31</v>
      </c>
      <c r="B6" s="106"/>
      <c r="C6" s="106"/>
      <c r="D6" s="106" t="s">
        <v>32</v>
      </c>
      <c r="E6" s="106"/>
      <c r="F6" s="107"/>
      <c r="G6" s="106"/>
      <c r="H6" s="106"/>
      <c r="I6" s="108">
        <v>18705</v>
      </c>
      <c r="J6" s="109">
        <v>5.8243111261374846E-2</v>
      </c>
      <c r="K6" s="110"/>
      <c r="L6" s="1"/>
      <c r="M6" s="1"/>
      <c r="N6" s="17">
        <f>N7</f>
        <v>2057.5500000000002</v>
      </c>
      <c r="O6" s="31">
        <f>O7</f>
        <v>2057.5500000000002</v>
      </c>
      <c r="P6" s="45"/>
      <c r="Q6" s="46"/>
      <c r="R6" s="46"/>
      <c r="S6" s="17">
        <f>S7</f>
        <v>2431.65</v>
      </c>
      <c r="T6" s="30">
        <f>T7</f>
        <v>4489.2000000000007</v>
      </c>
      <c r="U6" s="26"/>
      <c r="V6" s="1"/>
      <c r="W6" s="1"/>
      <c r="X6" s="28">
        <f>X7</f>
        <v>2618.7000000000003</v>
      </c>
      <c r="Y6" s="38">
        <f>Y7</f>
        <v>7107.9000000000015</v>
      </c>
      <c r="Z6" s="26"/>
      <c r="AA6" s="1"/>
      <c r="AB6" s="74"/>
      <c r="AC6" s="28">
        <f>AC7</f>
        <v>1870.5</v>
      </c>
      <c r="AD6" s="38">
        <f>AC6+Y6</f>
        <v>8978.4000000000015</v>
      </c>
      <c r="AE6" s="132"/>
      <c r="AF6" s="1"/>
      <c r="AG6" s="74"/>
      <c r="AH6" s="28">
        <f>AH7</f>
        <v>4115.1000000000004</v>
      </c>
      <c r="AI6" s="38">
        <f>AH6+AD6</f>
        <v>13093.500000000002</v>
      </c>
      <c r="AK6" s="81">
        <f t="shared" ref="AK6:AK15" si="0">I6-AI6</f>
        <v>5611.4999999999982</v>
      </c>
    </row>
    <row r="7" spans="1:37" ht="24" customHeight="1">
      <c r="A7" s="111" t="s">
        <v>33</v>
      </c>
      <c r="B7" s="112" t="s">
        <v>34</v>
      </c>
      <c r="C7" s="113" t="s">
        <v>35</v>
      </c>
      <c r="D7" s="113" t="s">
        <v>36</v>
      </c>
      <c r="E7" s="114" t="s">
        <v>37</v>
      </c>
      <c r="F7" s="112">
        <v>1</v>
      </c>
      <c r="G7" s="115">
        <v>15000</v>
      </c>
      <c r="H7" s="115">
        <v>18705</v>
      </c>
      <c r="I7" s="115">
        <v>18705</v>
      </c>
      <c r="J7" s="116">
        <v>5.8243111261374846E-2</v>
      </c>
      <c r="K7" s="117">
        <v>0.11</v>
      </c>
      <c r="L7" s="7">
        <v>0.11</v>
      </c>
      <c r="M7" s="7">
        <v>0.11</v>
      </c>
      <c r="N7" s="5">
        <f>H7*0.11</f>
        <v>2057.5500000000002</v>
      </c>
      <c r="O7" s="32">
        <f>I7*0.11</f>
        <v>2057.5500000000002</v>
      </c>
      <c r="P7" s="118">
        <v>0.13</v>
      </c>
      <c r="Q7" s="7">
        <v>0.13</v>
      </c>
      <c r="R7" s="7">
        <f>Q7+M7</f>
        <v>0.24</v>
      </c>
      <c r="S7" s="5">
        <f>H7*Q7</f>
        <v>2431.65</v>
      </c>
      <c r="T7" s="32">
        <f>S7+O7</f>
        <v>4489.2000000000007</v>
      </c>
      <c r="U7" s="25">
        <v>0.14000000000000001</v>
      </c>
      <c r="V7" s="4">
        <v>0.14000000000000001</v>
      </c>
      <c r="W7" s="4">
        <f>V7+R7</f>
        <v>0.38</v>
      </c>
      <c r="X7" s="27">
        <f>V7*I7</f>
        <v>2618.7000000000003</v>
      </c>
      <c r="Y7" s="39">
        <f>X7+T7</f>
        <v>7107.9000000000015</v>
      </c>
      <c r="Z7" s="25">
        <v>0.1</v>
      </c>
      <c r="AA7" s="4">
        <f>Z7/F7</f>
        <v>0.1</v>
      </c>
      <c r="AB7" s="75">
        <f>AA7+W7</f>
        <v>0.48</v>
      </c>
      <c r="AC7" s="27">
        <f>AA7*I7</f>
        <v>1870.5</v>
      </c>
      <c r="AD7" s="39">
        <f>AC7+Y7</f>
        <v>8978.4000000000015</v>
      </c>
      <c r="AE7" s="133">
        <v>0.2</v>
      </c>
      <c r="AF7" s="4">
        <v>0.22</v>
      </c>
      <c r="AG7" s="75">
        <f>AF7+AB7</f>
        <v>0.7</v>
      </c>
      <c r="AH7" s="27">
        <f>I7*AF7</f>
        <v>4115.1000000000004</v>
      </c>
      <c r="AI7" s="39">
        <f>AH7+AD7</f>
        <v>13093.500000000002</v>
      </c>
      <c r="AK7" s="81">
        <f t="shared" si="0"/>
        <v>5611.4999999999982</v>
      </c>
    </row>
    <row r="8" spans="1:37" ht="24" customHeight="1">
      <c r="A8" s="105" t="s">
        <v>38</v>
      </c>
      <c r="B8" s="106"/>
      <c r="C8" s="106"/>
      <c r="D8" s="106" t="s">
        <v>39</v>
      </c>
      <c r="E8" s="106"/>
      <c r="F8" s="107"/>
      <c r="G8" s="106"/>
      <c r="H8" s="106"/>
      <c r="I8" s="108">
        <v>291.72000000000003</v>
      </c>
      <c r="J8" s="109">
        <v>9.0834966143642183E-4</v>
      </c>
      <c r="K8" s="110"/>
      <c r="L8" s="8"/>
      <c r="M8" s="8"/>
      <c r="N8" s="20">
        <f>N9</f>
        <v>291.72000000000003</v>
      </c>
      <c r="O8" s="31">
        <f>O9</f>
        <v>291.72000000000003</v>
      </c>
      <c r="P8" s="63" t="s">
        <v>40</v>
      </c>
      <c r="Q8" s="8"/>
      <c r="R8" s="8"/>
      <c r="S8" s="60" t="s">
        <v>40</v>
      </c>
      <c r="T8" s="30">
        <f>O8</f>
        <v>291.72000000000003</v>
      </c>
      <c r="U8" s="26"/>
      <c r="V8" s="1"/>
      <c r="W8" s="1"/>
      <c r="X8" s="42">
        <v>0</v>
      </c>
      <c r="Y8" s="43">
        <f>T8</f>
        <v>291.72000000000003</v>
      </c>
      <c r="Z8" s="26"/>
      <c r="AA8" s="1"/>
      <c r="AB8" s="74"/>
      <c r="AC8" s="42">
        <v>0</v>
      </c>
      <c r="AD8" s="43">
        <f>Y8</f>
        <v>291.72000000000003</v>
      </c>
      <c r="AE8" s="132"/>
      <c r="AF8" s="1"/>
      <c r="AG8" s="74"/>
      <c r="AH8" s="42">
        <v>0</v>
      </c>
      <c r="AI8" s="43">
        <f>AD8</f>
        <v>291.72000000000003</v>
      </c>
      <c r="AK8" s="81">
        <f t="shared" si="0"/>
        <v>0</v>
      </c>
    </row>
    <row r="9" spans="1:37" ht="24" customHeight="1">
      <c r="A9" s="111" t="s">
        <v>41</v>
      </c>
      <c r="B9" s="112" t="s">
        <v>42</v>
      </c>
      <c r="C9" s="113" t="s">
        <v>35</v>
      </c>
      <c r="D9" s="113" t="s">
        <v>43</v>
      </c>
      <c r="E9" s="114" t="s">
        <v>37</v>
      </c>
      <c r="F9" s="112">
        <v>1</v>
      </c>
      <c r="G9" s="115">
        <v>233.94</v>
      </c>
      <c r="H9" s="115">
        <v>291.72000000000003</v>
      </c>
      <c r="I9" s="115">
        <v>291.72000000000003</v>
      </c>
      <c r="J9" s="116">
        <v>9.0834966143642183E-4</v>
      </c>
      <c r="K9" s="117">
        <v>1</v>
      </c>
      <c r="L9" s="6">
        <v>1</v>
      </c>
      <c r="M9" s="6">
        <v>1</v>
      </c>
      <c r="N9" s="5">
        <f>H9</f>
        <v>291.72000000000003</v>
      </c>
      <c r="O9" s="32">
        <f>I9</f>
        <v>291.72000000000003</v>
      </c>
      <c r="P9" s="59" t="s">
        <v>40</v>
      </c>
      <c r="Q9" s="6">
        <v>0</v>
      </c>
      <c r="R9" s="6">
        <v>1</v>
      </c>
      <c r="S9" s="61" t="s">
        <v>40</v>
      </c>
      <c r="T9" s="32">
        <f>O9</f>
        <v>291.72000000000003</v>
      </c>
      <c r="U9" s="25"/>
      <c r="V9" s="4">
        <v>0</v>
      </c>
      <c r="W9" s="4">
        <v>1</v>
      </c>
      <c r="X9" s="27">
        <v>0</v>
      </c>
      <c r="Y9" s="39">
        <f t="shared" ref="Y9:Y16" si="1">T9</f>
        <v>291.72000000000003</v>
      </c>
      <c r="Z9" s="25"/>
      <c r="AA9" s="4">
        <v>0</v>
      </c>
      <c r="AB9" s="72">
        <v>1</v>
      </c>
      <c r="AC9" s="27">
        <v>0</v>
      </c>
      <c r="AD9" s="83">
        <f t="shared" ref="AD9:AD16" si="2">Y9</f>
        <v>291.72000000000003</v>
      </c>
      <c r="AE9" s="134"/>
      <c r="AF9" s="84">
        <v>0</v>
      </c>
      <c r="AG9" s="85">
        <v>1</v>
      </c>
      <c r="AH9" s="86">
        <v>0</v>
      </c>
      <c r="AI9" s="83">
        <f t="shared" ref="AI9:AI16" si="3">AD9</f>
        <v>291.72000000000003</v>
      </c>
      <c r="AK9" s="81">
        <f t="shared" si="0"/>
        <v>0</v>
      </c>
    </row>
    <row r="10" spans="1:37" ht="24" customHeight="1">
      <c r="A10" s="105" t="s">
        <v>44</v>
      </c>
      <c r="B10" s="106"/>
      <c r="C10" s="106"/>
      <c r="D10" s="106" t="s">
        <v>45</v>
      </c>
      <c r="E10" s="106"/>
      <c r="F10" s="107"/>
      <c r="G10" s="106"/>
      <c r="H10" s="106"/>
      <c r="I10" s="108">
        <v>7482</v>
      </c>
      <c r="J10" s="109">
        <v>2.3297244504549938E-2</v>
      </c>
      <c r="K10" s="110"/>
      <c r="L10" s="8"/>
      <c r="M10" s="8"/>
      <c r="N10" s="20">
        <f>SUM(N11:N12)</f>
        <v>7482</v>
      </c>
      <c r="O10" s="31">
        <f>SUM(O11:O12)</f>
        <v>7482</v>
      </c>
      <c r="P10" s="63" t="s">
        <v>40</v>
      </c>
      <c r="Q10" s="8"/>
      <c r="R10" s="8"/>
      <c r="S10" s="60" t="s">
        <v>40</v>
      </c>
      <c r="T10" s="31">
        <f t="shared" ref="T10:T16" si="4">O10</f>
        <v>7482</v>
      </c>
      <c r="U10" s="26"/>
      <c r="V10" s="1"/>
      <c r="W10" s="1"/>
      <c r="X10" s="42">
        <v>0</v>
      </c>
      <c r="Y10" s="43">
        <f t="shared" si="1"/>
        <v>7482</v>
      </c>
      <c r="Z10" s="26"/>
      <c r="AA10" s="1"/>
      <c r="AB10" s="74"/>
      <c r="AC10" s="42">
        <v>0</v>
      </c>
      <c r="AD10" s="43">
        <f t="shared" si="2"/>
        <v>7482</v>
      </c>
      <c r="AE10" s="132"/>
      <c r="AF10" s="1"/>
      <c r="AG10" s="74"/>
      <c r="AH10" s="42">
        <v>0</v>
      </c>
      <c r="AI10" s="43">
        <f t="shared" si="3"/>
        <v>7482</v>
      </c>
      <c r="AK10" s="81">
        <f t="shared" si="0"/>
        <v>0</v>
      </c>
    </row>
    <row r="11" spans="1:37" ht="26.1" customHeight="1">
      <c r="A11" s="111" t="s">
        <v>46</v>
      </c>
      <c r="B11" s="112" t="s">
        <v>47</v>
      </c>
      <c r="C11" s="113" t="s">
        <v>35</v>
      </c>
      <c r="D11" s="113" t="s">
        <v>48</v>
      </c>
      <c r="E11" s="114" t="s">
        <v>37</v>
      </c>
      <c r="F11" s="112">
        <v>1</v>
      </c>
      <c r="G11" s="115">
        <v>2500</v>
      </c>
      <c r="H11" s="115">
        <v>3117.5</v>
      </c>
      <c r="I11" s="115">
        <v>3117.5</v>
      </c>
      <c r="J11" s="116">
        <v>9.7071852102291398E-3</v>
      </c>
      <c r="K11" s="117">
        <v>1</v>
      </c>
      <c r="L11" s="7">
        <v>1</v>
      </c>
      <c r="M11" s="7">
        <v>1</v>
      </c>
      <c r="N11" s="5">
        <f>I11</f>
        <v>3117.5</v>
      </c>
      <c r="O11" s="32">
        <f>I11</f>
        <v>3117.5</v>
      </c>
      <c r="P11" s="59" t="s">
        <v>40</v>
      </c>
      <c r="Q11" s="7">
        <v>0</v>
      </c>
      <c r="R11" s="7">
        <v>1</v>
      </c>
      <c r="S11" s="61" t="s">
        <v>40</v>
      </c>
      <c r="T11" s="32">
        <f t="shared" si="4"/>
        <v>3117.5</v>
      </c>
      <c r="U11" s="25"/>
      <c r="V11" s="4">
        <v>0</v>
      </c>
      <c r="W11" s="4">
        <v>1</v>
      </c>
      <c r="X11" s="27">
        <v>0</v>
      </c>
      <c r="Y11" s="39">
        <f t="shared" si="1"/>
        <v>3117.5</v>
      </c>
      <c r="Z11" s="25"/>
      <c r="AA11" s="4">
        <v>0</v>
      </c>
      <c r="AB11" s="72">
        <v>1</v>
      </c>
      <c r="AC11" s="27">
        <v>0</v>
      </c>
      <c r="AD11" s="83">
        <f t="shared" si="2"/>
        <v>3117.5</v>
      </c>
      <c r="AE11" s="134"/>
      <c r="AF11" s="84">
        <v>0</v>
      </c>
      <c r="AG11" s="85">
        <v>1</v>
      </c>
      <c r="AH11" s="86">
        <v>0</v>
      </c>
      <c r="AI11" s="83">
        <f t="shared" si="3"/>
        <v>3117.5</v>
      </c>
      <c r="AK11" s="81">
        <f t="shared" si="0"/>
        <v>0</v>
      </c>
    </row>
    <row r="12" spans="1:37" ht="26.1" customHeight="1">
      <c r="A12" s="111" t="s">
        <v>49</v>
      </c>
      <c r="B12" s="112" t="s">
        <v>50</v>
      </c>
      <c r="C12" s="113" t="s">
        <v>35</v>
      </c>
      <c r="D12" s="113" t="s">
        <v>51</v>
      </c>
      <c r="E12" s="114" t="s">
        <v>37</v>
      </c>
      <c r="F12" s="112">
        <v>1</v>
      </c>
      <c r="G12" s="115">
        <v>3500</v>
      </c>
      <c r="H12" s="115">
        <v>4364.5</v>
      </c>
      <c r="I12" s="115">
        <v>4364.5</v>
      </c>
      <c r="J12" s="116">
        <v>1.3590059294320797E-2</v>
      </c>
      <c r="K12" s="117">
        <v>1</v>
      </c>
      <c r="L12" s="7">
        <v>1</v>
      </c>
      <c r="M12" s="7">
        <v>1</v>
      </c>
      <c r="N12" s="5">
        <f>H12</f>
        <v>4364.5</v>
      </c>
      <c r="O12" s="32">
        <f>I12</f>
        <v>4364.5</v>
      </c>
      <c r="P12" s="59" t="s">
        <v>40</v>
      </c>
      <c r="Q12" s="7">
        <v>0</v>
      </c>
      <c r="R12" s="7">
        <v>1</v>
      </c>
      <c r="S12" s="61" t="s">
        <v>40</v>
      </c>
      <c r="T12" s="32">
        <f t="shared" si="4"/>
        <v>4364.5</v>
      </c>
      <c r="U12" s="25"/>
      <c r="V12" s="4">
        <v>0</v>
      </c>
      <c r="W12" s="4">
        <v>1</v>
      </c>
      <c r="X12" s="27">
        <v>0</v>
      </c>
      <c r="Y12" s="39">
        <f t="shared" si="1"/>
        <v>4364.5</v>
      </c>
      <c r="Z12" s="25"/>
      <c r="AA12" s="4">
        <v>0</v>
      </c>
      <c r="AB12" s="72">
        <v>1</v>
      </c>
      <c r="AC12" s="27">
        <v>0</v>
      </c>
      <c r="AD12" s="83">
        <f t="shared" si="2"/>
        <v>4364.5</v>
      </c>
      <c r="AE12" s="134"/>
      <c r="AF12" s="84">
        <v>0</v>
      </c>
      <c r="AG12" s="85">
        <v>1</v>
      </c>
      <c r="AH12" s="86">
        <v>0</v>
      </c>
      <c r="AI12" s="83">
        <f t="shared" si="3"/>
        <v>4364.5</v>
      </c>
      <c r="AK12" s="81">
        <f t="shared" si="0"/>
        <v>0</v>
      </c>
    </row>
    <row r="13" spans="1:37" ht="24" customHeight="1">
      <c r="A13" s="105" t="s">
        <v>52</v>
      </c>
      <c r="B13" s="106"/>
      <c r="C13" s="106"/>
      <c r="D13" s="106" t="s">
        <v>53</v>
      </c>
      <c r="E13" s="106"/>
      <c r="F13" s="107"/>
      <c r="G13" s="106"/>
      <c r="H13" s="106"/>
      <c r="I13" s="108">
        <v>26569.43</v>
      </c>
      <c r="J13" s="109">
        <v>8.2731155714584906E-2</v>
      </c>
      <c r="K13" s="110"/>
      <c r="L13" s="8"/>
      <c r="M13" s="8"/>
      <c r="N13" s="17">
        <f>SUM(N14+N15+N16)</f>
        <v>24001.050000000003</v>
      </c>
      <c r="O13" s="30">
        <f>SUM(O14+O15+O16)</f>
        <v>24001.050000000003</v>
      </c>
      <c r="P13" s="62" t="s">
        <v>40</v>
      </c>
      <c r="Q13" s="8"/>
      <c r="R13" s="8"/>
      <c r="S13" s="60" t="s">
        <v>40</v>
      </c>
      <c r="T13" s="31">
        <f t="shared" si="4"/>
        <v>24001.050000000003</v>
      </c>
      <c r="U13" s="26"/>
      <c r="V13" s="1"/>
      <c r="W13" s="1"/>
      <c r="X13" s="42">
        <v>0</v>
      </c>
      <c r="Y13" s="38">
        <f t="shared" si="1"/>
        <v>24001.050000000003</v>
      </c>
      <c r="Z13" s="26"/>
      <c r="AA13" s="1"/>
      <c r="AB13" s="74"/>
      <c r="AC13" s="42">
        <v>0</v>
      </c>
      <c r="AD13" s="43">
        <f t="shared" si="2"/>
        <v>24001.050000000003</v>
      </c>
      <c r="AE13" s="132"/>
      <c r="AF13" s="1"/>
      <c r="AG13" s="74"/>
      <c r="AH13" s="28">
        <f>SUM(AH14:AH16)</f>
        <v>2568.3820000000001</v>
      </c>
      <c r="AI13" s="38">
        <f>AH13+AD13</f>
        <v>26569.432000000004</v>
      </c>
      <c r="AK13" s="81">
        <f t="shared" si="0"/>
        <v>-2.0000000040454324E-3</v>
      </c>
    </row>
    <row r="14" spans="1:37" ht="24" customHeight="1">
      <c r="A14" s="111" t="s">
        <v>54</v>
      </c>
      <c r="B14" s="112" t="s">
        <v>55</v>
      </c>
      <c r="C14" s="113" t="s">
        <v>35</v>
      </c>
      <c r="D14" s="113" t="s">
        <v>56</v>
      </c>
      <c r="E14" s="114" t="s">
        <v>57</v>
      </c>
      <c r="F14" s="112">
        <v>6</v>
      </c>
      <c r="G14" s="115">
        <v>524.14</v>
      </c>
      <c r="H14" s="115">
        <v>653.6</v>
      </c>
      <c r="I14" s="115">
        <v>3921.6</v>
      </c>
      <c r="J14" s="116">
        <v>1.2210969533419278E-2</v>
      </c>
      <c r="K14" s="117">
        <v>6</v>
      </c>
      <c r="L14" s="7">
        <v>1</v>
      </c>
      <c r="M14" s="7">
        <v>1</v>
      </c>
      <c r="N14" s="5">
        <f>I14</f>
        <v>3921.6</v>
      </c>
      <c r="O14" s="32">
        <f>I14</f>
        <v>3921.6</v>
      </c>
      <c r="P14" s="59" t="s">
        <v>40</v>
      </c>
      <c r="Q14" s="7">
        <v>0</v>
      </c>
      <c r="R14" s="7">
        <v>1</v>
      </c>
      <c r="S14" s="61" t="s">
        <v>40</v>
      </c>
      <c r="T14" s="32">
        <f t="shared" si="4"/>
        <v>3921.6</v>
      </c>
      <c r="U14" s="25"/>
      <c r="V14" s="4">
        <v>0</v>
      </c>
      <c r="W14" s="4">
        <v>1</v>
      </c>
      <c r="X14" s="27">
        <v>0</v>
      </c>
      <c r="Y14" s="39">
        <f t="shared" si="1"/>
        <v>3921.6</v>
      </c>
      <c r="Z14" s="25"/>
      <c r="AA14" s="4">
        <v>0</v>
      </c>
      <c r="AB14" s="72">
        <v>1</v>
      </c>
      <c r="AC14" s="27">
        <v>0</v>
      </c>
      <c r="AD14" s="83">
        <f t="shared" si="2"/>
        <v>3921.6</v>
      </c>
      <c r="AE14" s="134"/>
      <c r="AF14" s="84">
        <v>0</v>
      </c>
      <c r="AG14" s="85">
        <v>1</v>
      </c>
      <c r="AH14" s="86">
        <v>0</v>
      </c>
      <c r="AI14" s="83">
        <f t="shared" si="3"/>
        <v>3921.6</v>
      </c>
      <c r="AK14" s="81">
        <f t="shared" si="0"/>
        <v>0</v>
      </c>
    </row>
    <row r="15" spans="1:37" ht="39" customHeight="1">
      <c r="A15" s="111" t="s">
        <v>58</v>
      </c>
      <c r="B15" s="112" t="s">
        <v>59</v>
      </c>
      <c r="C15" s="113" t="s">
        <v>60</v>
      </c>
      <c r="D15" s="113" t="s">
        <v>61</v>
      </c>
      <c r="E15" s="114" t="s">
        <v>57</v>
      </c>
      <c r="F15" s="112">
        <v>9.3000000000000007</v>
      </c>
      <c r="G15" s="115">
        <v>845.55</v>
      </c>
      <c r="H15" s="115">
        <v>1054.4000000000001</v>
      </c>
      <c r="I15" s="115">
        <v>9805.92</v>
      </c>
      <c r="J15" s="116">
        <v>3.0533402276404213E-2</v>
      </c>
      <c r="K15" s="117">
        <v>9.3000000000000007</v>
      </c>
      <c r="L15" s="7">
        <v>1</v>
      </c>
      <c r="M15" s="7">
        <v>1</v>
      </c>
      <c r="N15" s="5">
        <f>I15</f>
        <v>9805.92</v>
      </c>
      <c r="O15" s="32">
        <f>I15</f>
        <v>9805.92</v>
      </c>
      <c r="P15" s="59" t="s">
        <v>40</v>
      </c>
      <c r="Q15" s="7">
        <v>0</v>
      </c>
      <c r="R15" s="7">
        <v>1</v>
      </c>
      <c r="S15" s="61" t="s">
        <v>40</v>
      </c>
      <c r="T15" s="32">
        <f t="shared" si="4"/>
        <v>9805.92</v>
      </c>
      <c r="U15" s="25"/>
      <c r="V15" s="4">
        <v>0</v>
      </c>
      <c r="W15" s="4">
        <v>1</v>
      </c>
      <c r="X15" s="27">
        <v>0</v>
      </c>
      <c r="Y15" s="39">
        <f t="shared" si="1"/>
        <v>9805.92</v>
      </c>
      <c r="Z15" s="25"/>
      <c r="AA15" s="4">
        <v>0</v>
      </c>
      <c r="AB15" s="72">
        <v>1</v>
      </c>
      <c r="AC15" s="27">
        <v>0</v>
      </c>
      <c r="AD15" s="83">
        <f t="shared" si="2"/>
        <v>9805.92</v>
      </c>
      <c r="AE15" s="134"/>
      <c r="AF15" s="84">
        <v>0</v>
      </c>
      <c r="AG15" s="85">
        <v>1</v>
      </c>
      <c r="AH15" s="86">
        <v>0</v>
      </c>
      <c r="AI15" s="83">
        <f t="shared" si="3"/>
        <v>9805.92</v>
      </c>
      <c r="AK15" s="81">
        <f t="shared" si="0"/>
        <v>0</v>
      </c>
    </row>
    <row r="16" spans="1:37" ht="24" customHeight="1">
      <c r="A16" s="111" t="s">
        <v>62</v>
      </c>
      <c r="B16" s="112" t="s">
        <v>63</v>
      </c>
      <c r="C16" s="113" t="s">
        <v>60</v>
      </c>
      <c r="D16" s="113" t="s">
        <v>64</v>
      </c>
      <c r="E16" s="114" t="s">
        <v>57</v>
      </c>
      <c r="F16" s="112">
        <v>90.22</v>
      </c>
      <c r="G16" s="115">
        <v>114.15</v>
      </c>
      <c r="H16" s="115">
        <v>142.34</v>
      </c>
      <c r="I16" s="115">
        <v>12841.91</v>
      </c>
      <c r="J16" s="116">
        <v>3.998678390476141E-2</v>
      </c>
      <c r="K16" s="117">
        <v>72.180000000000007</v>
      </c>
      <c r="L16" s="7">
        <v>0.8</v>
      </c>
      <c r="M16" s="7">
        <v>0.8</v>
      </c>
      <c r="N16" s="5">
        <v>10273.530000000001</v>
      </c>
      <c r="O16" s="32">
        <f>N16</f>
        <v>10273.530000000001</v>
      </c>
      <c r="P16" s="59" t="s">
        <v>40</v>
      </c>
      <c r="Q16" s="7">
        <v>0</v>
      </c>
      <c r="R16" s="7">
        <v>0.8</v>
      </c>
      <c r="S16" s="61" t="s">
        <v>40</v>
      </c>
      <c r="T16" s="32">
        <f t="shared" si="4"/>
        <v>10273.530000000001</v>
      </c>
      <c r="U16" s="25"/>
      <c r="V16" s="4">
        <v>0</v>
      </c>
      <c r="W16" s="4">
        <v>0.8</v>
      </c>
      <c r="X16" s="27">
        <v>0</v>
      </c>
      <c r="Y16" s="39">
        <f t="shared" si="1"/>
        <v>10273.530000000001</v>
      </c>
      <c r="Z16" s="25"/>
      <c r="AA16" s="4">
        <v>0</v>
      </c>
      <c r="AB16" s="72">
        <v>0.8</v>
      </c>
      <c r="AC16" s="27">
        <v>0</v>
      </c>
      <c r="AD16" s="83">
        <f t="shared" si="2"/>
        <v>10273.530000000001</v>
      </c>
      <c r="AE16" s="133">
        <v>18.044</v>
      </c>
      <c r="AF16" s="4">
        <f>AE16/F16</f>
        <v>0.2</v>
      </c>
      <c r="AG16" s="75">
        <f>AF16+AB16</f>
        <v>1</v>
      </c>
      <c r="AH16" s="27">
        <f>I16*AF16</f>
        <v>2568.3820000000001</v>
      </c>
      <c r="AI16" s="39">
        <f>AH16+AD16</f>
        <v>12841.912</v>
      </c>
      <c r="AK16" s="81">
        <f>I16-AI16</f>
        <v>-2.0000000004074536E-3</v>
      </c>
    </row>
    <row r="17" spans="1:37" ht="24" customHeight="1">
      <c r="A17" s="105" t="s">
        <v>65</v>
      </c>
      <c r="B17" s="106"/>
      <c r="C17" s="106"/>
      <c r="D17" s="106" t="s">
        <v>66</v>
      </c>
      <c r="E17" s="106"/>
      <c r="F17" s="107"/>
      <c r="G17" s="106"/>
      <c r="H17" s="106"/>
      <c r="I17" s="108">
        <v>112.43</v>
      </c>
      <c r="J17" s="109">
        <v>3.5008142203241772E-4</v>
      </c>
      <c r="K17" s="110"/>
      <c r="L17" s="1"/>
      <c r="M17" s="1"/>
      <c r="N17" s="3"/>
      <c r="O17" s="33"/>
      <c r="P17" s="35"/>
      <c r="Q17" s="26"/>
      <c r="R17" s="26"/>
      <c r="S17" s="42"/>
      <c r="T17" s="53"/>
      <c r="U17" s="26"/>
      <c r="V17" s="1"/>
      <c r="W17" s="1"/>
      <c r="X17" s="42"/>
      <c r="Y17" s="43"/>
      <c r="Z17" s="26"/>
      <c r="AA17" s="1"/>
      <c r="AB17" s="74"/>
      <c r="AC17" s="28">
        <f>SUM(AC18:AC19)</f>
        <v>76.482727272727274</v>
      </c>
      <c r="AD17" s="38">
        <f>AC17</f>
        <v>76.482727272727274</v>
      </c>
      <c r="AE17" s="132">
        <v>18.04</v>
      </c>
      <c r="AF17" s="1"/>
      <c r="AG17" s="74"/>
      <c r="AH17" s="28">
        <f>SUM(AH18:AH19)</f>
        <v>35.947272727272725</v>
      </c>
      <c r="AI17" s="38">
        <f>AH17+AD17</f>
        <v>112.43</v>
      </c>
      <c r="AK17" s="81">
        <f>I17-AI17</f>
        <v>0</v>
      </c>
    </row>
    <row r="18" spans="1:37" ht="26.1" customHeight="1">
      <c r="A18" s="111" t="s">
        <v>67</v>
      </c>
      <c r="B18" s="112" t="s">
        <v>68</v>
      </c>
      <c r="C18" s="113" t="s">
        <v>60</v>
      </c>
      <c r="D18" s="113" t="s">
        <v>69</v>
      </c>
      <c r="E18" s="114" t="s">
        <v>57</v>
      </c>
      <c r="F18" s="112">
        <v>6.93</v>
      </c>
      <c r="G18" s="115">
        <v>8.08</v>
      </c>
      <c r="H18" s="115">
        <v>10.07</v>
      </c>
      <c r="I18" s="115">
        <v>69.78</v>
      </c>
      <c r="J18" s="116">
        <v>2.172790325484489E-4</v>
      </c>
      <c r="K18" s="117"/>
      <c r="L18" s="4"/>
      <c r="M18" s="4"/>
      <c r="N18" s="5"/>
      <c r="O18" s="32"/>
      <c r="P18" s="37"/>
      <c r="Q18" s="4"/>
      <c r="R18" s="4"/>
      <c r="S18" s="27"/>
      <c r="T18" s="54"/>
      <c r="U18" s="25"/>
      <c r="V18" s="4"/>
      <c r="W18" s="4"/>
      <c r="X18" s="27"/>
      <c r="Y18" s="39"/>
      <c r="Z18" s="25">
        <v>3.36</v>
      </c>
      <c r="AA18" s="4">
        <f>Z18/F18</f>
        <v>0.48484848484848486</v>
      </c>
      <c r="AB18" s="75">
        <f>AA18</f>
        <v>0.48484848484848486</v>
      </c>
      <c r="AC18" s="27">
        <f>AB18*I18</f>
        <v>33.832727272727276</v>
      </c>
      <c r="AD18" s="39">
        <f>AC18</f>
        <v>33.832727272727276</v>
      </c>
      <c r="AE18" s="133">
        <v>3.57</v>
      </c>
      <c r="AF18" s="4">
        <f>AE18/F18</f>
        <v>0.51515151515151514</v>
      </c>
      <c r="AG18" s="75">
        <f>AF18+AB18</f>
        <v>1</v>
      </c>
      <c r="AH18" s="27">
        <f>I18*AF18</f>
        <v>35.947272727272725</v>
      </c>
      <c r="AI18" s="39">
        <f>AH18+AD18</f>
        <v>69.78</v>
      </c>
      <c r="AK18" s="81">
        <f>I18-AI18</f>
        <v>0</v>
      </c>
    </row>
    <row r="19" spans="1:37" ht="26.1" customHeight="1">
      <c r="A19" s="111" t="s">
        <v>70</v>
      </c>
      <c r="B19" s="112" t="s">
        <v>71</v>
      </c>
      <c r="C19" s="113" t="s">
        <v>60</v>
      </c>
      <c r="D19" s="113" t="s">
        <v>72</v>
      </c>
      <c r="E19" s="114" t="s">
        <v>73</v>
      </c>
      <c r="F19" s="112">
        <v>0.67500000000000004</v>
      </c>
      <c r="G19" s="115">
        <v>50.68</v>
      </c>
      <c r="H19" s="115">
        <v>63.19</v>
      </c>
      <c r="I19" s="115">
        <v>42.65</v>
      </c>
      <c r="J19" s="116">
        <v>1.3280238948396885E-4</v>
      </c>
      <c r="K19" s="117"/>
      <c r="L19" s="4"/>
      <c r="M19" s="4"/>
      <c r="N19" s="5"/>
      <c r="O19" s="32"/>
      <c r="P19" s="37"/>
      <c r="Q19" s="4"/>
      <c r="R19" s="4"/>
      <c r="S19" s="27"/>
      <c r="T19" s="54"/>
      <c r="U19" s="25"/>
      <c r="V19" s="4"/>
      <c r="W19" s="4"/>
      <c r="X19" s="27"/>
      <c r="Y19" s="39"/>
      <c r="Z19" s="25">
        <v>0.67500000000000004</v>
      </c>
      <c r="AA19" s="4">
        <v>1</v>
      </c>
      <c r="AB19" s="75">
        <v>1</v>
      </c>
      <c r="AC19" s="27">
        <f>AB19*I19</f>
        <v>42.65</v>
      </c>
      <c r="AD19" s="39">
        <f>AC19</f>
        <v>42.65</v>
      </c>
      <c r="AE19" s="133">
        <v>0.67500000000000004</v>
      </c>
      <c r="AF19" s="4">
        <v>1</v>
      </c>
      <c r="AG19" s="75">
        <v>1</v>
      </c>
      <c r="AH19" s="27">
        <f>AG19*N19</f>
        <v>0</v>
      </c>
      <c r="AI19" s="39">
        <f>AH19+AD19</f>
        <v>42.65</v>
      </c>
      <c r="AK19" s="81">
        <f>I19-AI19</f>
        <v>0</v>
      </c>
    </row>
    <row r="20" spans="1:37" ht="24" customHeight="1">
      <c r="A20" s="105" t="s">
        <v>74</v>
      </c>
      <c r="B20" s="106"/>
      <c r="C20" s="106"/>
      <c r="D20" s="106" t="s">
        <v>75</v>
      </c>
      <c r="E20" s="106"/>
      <c r="F20" s="107"/>
      <c r="G20" s="106"/>
      <c r="H20" s="106"/>
      <c r="I20" s="108">
        <v>1250.1600000000001</v>
      </c>
      <c r="J20" s="109">
        <v>3.8927136046255214E-3</v>
      </c>
      <c r="K20" s="110"/>
      <c r="L20" s="1"/>
      <c r="M20" s="1"/>
      <c r="N20" s="3"/>
      <c r="O20" s="33"/>
      <c r="P20" s="35"/>
      <c r="Q20" s="1"/>
      <c r="R20" s="1"/>
      <c r="S20" s="28">
        <f>SUM(S21:S23)</f>
        <v>1017.2428829999999</v>
      </c>
      <c r="T20" s="55">
        <f>S20</f>
        <v>1017.2428829999999</v>
      </c>
      <c r="U20" s="26"/>
      <c r="V20" s="1"/>
      <c r="W20" s="1"/>
      <c r="X20" s="42"/>
      <c r="Y20" s="38">
        <f>SUM(Y21:Y23)</f>
        <v>1017.2428829999999</v>
      </c>
      <c r="Z20" s="26"/>
      <c r="AA20" s="1"/>
      <c r="AB20" s="74"/>
      <c r="AC20" s="42"/>
      <c r="AD20" s="38">
        <f>Y20</f>
        <v>1017.2428829999999</v>
      </c>
      <c r="AE20" s="132"/>
      <c r="AF20" s="1"/>
      <c r="AG20" s="74"/>
      <c r="AH20" s="28">
        <f>SUM(AH21:AH23)</f>
        <v>232.91787809847196</v>
      </c>
      <c r="AI20" s="38">
        <f>AH20+AD20</f>
        <v>1250.1607610984718</v>
      </c>
      <c r="AK20" s="81">
        <f t="shared" ref="AK20:AK83" si="5">I20-AI20</f>
        <v>-7.6109847168481792E-4</v>
      </c>
    </row>
    <row r="21" spans="1:37" ht="39" customHeight="1">
      <c r="A21" s="111" t="s">
        <v>76</v>
      </c>
      <c r="B21" s="112" t="s">
        <v>77</v>
      </c>
      <c r="C21" s="113" t="s">
        <v>60</v>
      </c>
      <c r="D21" s="113" t="s">
        <v>78</v>
      </c>
      <c r="E21" s="114" t="s">
        <v>73</v>
      </c>
      <c r="F21" s="112">
        <v>3.47</v>
      </c>
      <c r="G21" s="115">
        <v>114.68</v>
      </c>
      <c r="H21" s="115">
        <v>143</v>
      </c>
      <c r="I21" s="115">
        <v>496.21</v>
      </c>
      <c r="J21" s="116">
        <v>1.5450849633256783E-3</v>
      </c>
      <c r="K21" s="117"/>
      <c r="L21" s="4"/>
      <c r="M21" s="4"/>
      <c r="N21" s="5"/>
      <c r="O21" s="32"/>
      <c r="P21" s="37">
        <v>3.47</v>
      </c>
      <c r="Q21" s="4">
        <v>1</v>
      </c>
      <c r="R21" s="4">
        <v>1</v>
      </c>
      <c r="S21" s="27">
        <f>I21</f>
        <v>496.21</v>
      </c>
      <c r="T21" s="56">
        <f>S21</f>
        <v>496.21</v>
      </c>
      <c r="U21" s="25">
        <v>0</v>
      </c>
      <c r="V21" s="4">
        <f>Q21</f>
        <v>1</v>
      </c>
      <c r="W21" s="4">
        <f>R21</f>
        <v>1</v>
      </c>
      <c r="X21" s="27">
        <v>0</v>
      </c>
      <c r="Y21" s="39">
        <f>T21</f>
        <v>496.21</v>
      </c>
      <c r="Z21" s="25"/>
      <c r="AA21" s="4">
        <v>0</v>
      </c>
      <c r="AB21" s="72">
        <v>1</v>
      </c>
      <c r="AC21" s="27">
        <v>0</v>
      </c>
      <c r="AD21" s="39">
        <f>Y21</f>
        <v>496.21</v>
      </c>
      <c r="AE21" s="133"/>
      <c r="AF21" s="4">
        <v>0</v>
      </c>
      <c r="AG21" s="72">
        <v>1</v>
      </c>
      <c r="AH21" s="27">
        <f>I21*AF21</f>
        <v>0</v>
      </c>
      <c r="AI21" s="39">
        <f>AH21+AD21</f>
        <v>496.21</v>
      </c>
      <c r="AK21" s="81">
        <f t="shared" si="5"/>
        <v>0</v>
      </c>
    </row>
    <row r="22" spans="1:37" ht="39" customHeight="1">
      <c r="A22" s="111" t="s">
        <v>79</v>
      </c>
      <c r="B22" s="112" t="s">
        <v>80</v>
      </c>
      <c r="C22" s="113" t="s">
        <v>60</v>
      </c>
      <c r="D22" s="113" t="s">
        <v>81</v>
      </c>
      <c r="E22" s="114" t="s">
        <v>73</v>
      </c>
      <c r="F22" s="112">
        <v>5.89</v>
      </c>
      <c r="G22" s="115">
        <v>87.2</v>
      </c>
      <c r="H22" s="115">
        <v>108.73</v>
      </c>
      <c r="I22" s="115">
        <v>640.41</v>
      </c>
      <c r="J22" s="116">
        <v>1.9940909319912893E-3</v>
      </c>
      <c r="K22" s="117"/>
      <c r="L22" s="4"/>
      <c r="M22" s="4"/>
      <c r="N22" s="5"/>
      <c r="O22" s="32"/>
      <c r="P22" s="37">
        <v>3.75</v>
      </c>
      <c r="Q22" s="4">
        <v>0.63629999999999998</v>
      </c>
      <c r="R22" s="4">
        <v>0.63629999999999998</v>
      </c>
      <c r="S22" s="27">
        <f>Q22*I22</f>
        <v>407.49288299999995</v>
      </c>
      <c r="T22" s="56">
        <f t="shared" ref="T22:T23" si="6">S22</f>
        <v>407.49288299999995</v>
      </c>
      <c r="U22" s="25">
        <v>0</v>
      </c>
      <c r="V22" s="4">
        <f t="shared" ref="V22:V23" si="7">Q22</f>
        <v>0.63629999999999998</v>
      </c>
      <c r="W22" s="4">
        <f t="shared" ref="W22:W23" si="8">R22</f>
        <v>0.63629999999999998</v>
      </c>
      <c r="X22" s="27">
        <v>0</v>
      </c>
      <c r="Y22" s="39">
        <f>T22</f>
        <v>407.49288299999995</v>
      </c>
      <c r="Z22" s="25"/>
      <c r="AA22" s="4">
        <v>0</v>
      </c>
      <c r="AB22" s="72">
        <v>0.63629999999999998</v>
      </c>
      <c r="AC22" s="27">
        <v>0</v>
      </c>
      <c r="AD22" s="39">
        <f t="shared" ref="AD22:AD23" si="9">Y22</f>
        <v>407.49288299999995</v>
      </c>
      <c r="AE22" s="133">
        <v>2.1421999999999999</v>
      </c>
      <c r="AF22" s="4">
        <f>AE22/F22</f>
        <v>0.36370118845500848</v>
      </c>
      <c r="AG22" s="75">
        <f>AF22+AB22</f>
        <v>1.0000011884550084</v>
      </c>
      <c r="AH22" s="27">
        <f>I22*AF22</f>
        <v>232.91787809847196</v>
      </c>
      <c r="AI22" s="39">
        <f>AH22+AD22</f>
        <v>640.41076109847188</v>
      </c>
      <c r="AK22" s="81">
        <f t="shared" si="5"/>
        <v>-7.610984719121916E-4</v>
      </c>
    </row>
    <row r="23" spans="1:37" ht="24" customHeight="1">
      <c r="A23" s="111" t="s">
        <v>82</v>
      </c>
      <c r="B23" s="112" t="s">
        <v>83</v>
      </c>
      <c r="C23" s="113" t="s">
        <v>60</v>
      </c>
      <c r="D23" s="113" t="s">
        <v>84</v>
      </c>
      <c r="E23" s="114" t="s">
        <v>73</v>
      </c>
      <c r="F23" s="112">
        <v>1.94</v>
      </c>
      <c r="G23" s="115">
        <v>46.94</v>
      </c>
      <c r="H23" s="115">
        <v>58.53</v>
      </c>
      <c r="I23" s="115">
        <v>113.54</v>
      </c>
      <c r="J23" s="116">
        <v>3.5353770930855385E-4</v>
      </c>
      <c r="K23" s="117"/>
      <c r="L23" s="4"/>
      <c r="M23" s="4"/>
      <c r="N23" s="5"/>
      <c r="O23" s="32"/>
      <c r="P23" s="37">
        <v>1.94</v>
      </c>
      <c r="Q23" s="4">
        <v>1</v>
      </c>
      <c r="R23" s="4">
        <v>1</v>
      </c>
      <c r="S23" s="27">
        <f>I23</f>
        <v>113.54</v>
      </c>
      <c r="T23" s="56">
        <f t="shared" si="6"/>
        <v>113.54</v>
      </c>
      <c r="U23" s="25">
        <v>0</v>
      </c>
      <c r="V23" s="4">
        <f t="shared" si="7"/>
        <v>1</v>
      </c>
      <c r="W23" s="4">
        <f t="shared" si="8"/>
        <v>1</v>
      </c>
      <c r="X23" s="27">
        <v>0</v>
      </c>
      <c r="Y23" s="39">
        <f>T23</f>
        <v>113.54</v>
      </c>
      <c r="Z23" s="25"/>
      <c r="AA23" s="4">
        <v>0</v>
      </c>
      <c r="AB23" s="72">
        <v>1</v>
      </c>
      <c r="AC23" s="27">
        <v>0</v>
      </c>
      <c r="AD23" s="39">
        <f t="shared" si="9"/>
        <v>113.54</v>
      </c>
      <c r="AE23" s="133"/>
      <c r="AF23" s="4">
        <v>0</v>
      </c>
      <c r="AG23" s="72">
        <v>1</v>
      </c>
      <c r="AH23" s="27">
        <f>I23*AF23</f>
        <v>0</v>
      </c>
      <c r="AI23" s="39">
        <f>AH23+AD23</f>
        <v>113.54</v>
      </c>
      <c r="AK23" s="81">
        <f t="shared" si="5"/>
        <v>0</v>
      </c>
    </row>
    <row r="24" spans="1:37" ht="24" customHeight="1">
      <c r="A24" s="105" t="s">
        <v>85</v>
      </c>
      <c r="B24" s="106"/>
      <c r="C24" s="106"/>
      <c r="D24" s="106" t="s">
        <v>86</v>
      </c>
      <c r="E24" s="106"/>
      <c r="F24" s="107"/>
      <c r="G24" s="106"/>
      <c r="H24" s="106"/>
      <c r="I24" s="108">
        <v>11443.46</v>
      </c>
      <c r="J24" s="109">
        <v>3.5632329002678029E-2</v>
      </c>
      <c r="K24" s="110"/>
      <c r="L24" s="1"/>
      <c r="M24" s="1"/>
      <c r="N24" s="3"/>
      <c r="O24" s="33"/>
      <c r="P24" s="35"/>
      <c r="Q24" s="1"/>
      <c r="R24" s="1"/>
      <c r="S24" s="28">
        <f>SUM(S25:S34)</f>
        <v>4700.8550936834235</v>
      </c>
      <c r="T24" s="55">
        <f>SUM(T25:T34)</f>
        <v>4700.8550936834235</v>
      </c>
      <c r="U24" s="26"/>
      <c r="V24" s="1"/>
      <c r="W24" s="1"/>
      <c r="X24" s="28">
        <f>SUM(X25:X34)</f>
        <v>2752.7390974729242</v>
      </c>
      <c r="Y24" s="38">
        <f>SUM(Y25:Y34)</f>
        <v>7453.5941911563477</v>
      </c>
      <c r="Z24" s="26"/>
      <c r="AA24" s="1"/>
      <c r="AB24" s="74"/>
      <c r="AC24" s="28"/>
      <c r="AD24" s="38">
        <f>Y24</f>
        <v>7453.5941911563477</v>
      </c>
      <c r="AE24" s="132"/>
      <c r="AF24" s="1"/>
      <c r="AG24" s="74"/>
      <c r="AH24" s="28">
        <f>SUM(AH25:AH34)</f>
        <v>3989.8574912896593</v>
      </c>
      <c r="AI24" s="38">
        <f>AH24+AD24</f>
        <v>11443.451682446008</v>
      </c>
      <c r="AK24" s="81">
        <f t="shared" si="5"/>
        <v>8.3175539912190288E-3</v>
      </c>
    </row>
    <row r="25" spans="1:37" ht="39" customHeight="1">
      <c r="A25" s="111" t="s">
        <v>87</v>
      </c>
      <c r="B25" s="112" t="s">
        <v>88</v>
      </c>
      <c r="C25" s="113" t="s">
        <v>60</v>
      </c>
      <c r="D25" s="113" t="s">
        <v>89</v>
      </c>
      <c r="E25" s="114" t="s">
        <v>57</v>
      </c>
      <c r="F25" s="112">
        <v>17</v>
      </c>
      <c r="G25" s="115">
        <v>60.08</v>
      </c>
      <c r="H25" s="115">
        <v>74.91</v>
      </c>
      <c r="I25" s="115">
        <v>1273.47</v>
      </c>
      <c r="J25" s="116">
        <v>3.9652956374243795E-3</v>
      </c>
      <c r="K25" s="117"/>
      <c r="L25" s="4"/>
      <c r="M25" s="4"/>
      <c r="N25" s="5"/>
      <c r="O25" s="32"/>
      <c r="P25" s="37">
        <v>17</v>
      </c>
      <c r="Q25" s="4">
        <v>1</v>
      </c>
      <c r="R25" s="4">
        <v>1</v>
      </c>
      <c r="S25" s="27">
        <f>I25</f>
        <v>1273.47</v>
      </c>
      <c r="T25" s="54">
        <f>S25</f>
        <v>1273.47</v>
      </c>
      <c r="U25" s="25">
        <v>0</v>
      </c>
      <c r="V25" s="4">
        <f>Q25</f>
        <v>1</v>
      </c>
      <c r="W25" s="4">
        <f>R25</f>
        <v>1</v>
      </c>
      <c r="X25" s="27">
        <v>0</v>
      </c>
      <c r="Y25" s="39">
        <f>T25</f>
        <v>1273.47</v>
      </c>
      <c r="Z25" s="25"/>
      <c r="AA25" s="4">
        <v>0</v>
      </c>
      <c r="AB25" s="4">
        <f>W25</f>
        <v>1</v>
      </c>
      <c r="AC25" s="27">
        <v>0</v>
      </c>
      <c r="AD25" s="39">
        <f>Y25</f>
        <v>1273.47</v>
      </c>
      <c r="AE25" s="133"/>
      <c r="AF25" s="4">
        <f>AE25/F25</f>
        <v>0</v>
      </c>
      <c r="AG25" s="75">
        <f>AF25+AB25</f>
        <v>1</v>
      </c>
      <c r="AH25" s="27">
        <f>I25*AF25</f>
        <v>0</v>
      </c>
      <c r="AI25" s="39">
        <f>AH25+AD25</f>
        <v>1273.47</v>
      </c>
      <c r="AK25" s="81">
        <f t="shared" si="5"/>
        <v>0</v>
      </c>
    </row>
    <row r="26" spans="1:37" ht="39" customHeight="1">
      <c r="A26" s="111" t="s">
        <v>90</v>
      </c>
      <c r="B26" s="112" t="s">
        <v>91</v>
      </c>
      <c r="C26" s="113" t="s">
        <v>60</v>
      </c>
      <c r="D26" s="113" t="s">
        <v>92</v>
      </c>
      <c r="E26" s="114" t="s">
        <v>57</v>
      </c>
      <c r="F26" s="112">
        <v>6.6</v>
      </c>
      <c r="G26" s="115">
        <v>122.12</v>
      </c>
      <c r="H26" s="115">
        <v>152.28</v>
      </c>
      <c r="I26" s="115">
        <v>1005.04</v>
      </c>
      <c r="J26" s="116">
        <v>3.1294657333403994E-3</v>
      </c>
      <c r="K26" s="117"/>
      <c r="L26" s="4"/>
      <c r="M26" s="4"/>
      <c r="N26" s="5"/>
      <c r="O26" s="32"/>
      <c r="P26" s="37">
        <v>4.2</v>
      </c>
      <c r="Q26" s="4">
        <f>P26/F26</f>
        <v>0.63636363636363646</v>
      </c>
      <c r="R26" s="4">
        <v>0.63639999999999997</v>
      </c>
      <c r="S26" s="27">
        <f>R26*I26</f>
        <v>639.60745599999996</v>
      </c>
      <c r="T26" s="54">
        <f t="shared" ref="T26:T31" si="10">S26</f>
        <v>639.60745599999996</v>
      </c>
      <c r="U26" s="25">
        <v>0</v>
      </c>
      <c r="V26" s="4">
        <f t="shared" ref="V26:V31" si="11">Q26</f>
        <v>0.63636363636363646</v>
      </c>
      <c r="W26" s="4">
        <f t="shared" ref="W26:W31" si="12">R26</f>
        <v>0.63639999999999997</v>
      </c>
      <c r="X26" s="27">
        <v>0</v>
      </c>
      <c r="Y26" s="39">
        <f t="shared" ref="Y26:Y31" si="13">T26</f>
        <v>639.60745599999996</v>
      </c>
      <c r="Z26" s="25"/>
      <c r="AA26" s="4">
        <v>0</v>
      </c>
      <c r="AB26" s="4">
        <f t="shared" ref="AB26:AB31" si="14">W26</f>
        <v>0.63639999999999997</v>
      </c>
      <c r="AC26" s="27">
        <v>0</v>
      </c>
      <c r="AD26" s="39">
        <f t="shared" ref="AD26:AD34" si="15">Y26</f>
        <v>639.60745599999996</v>
      </c>
      <c r="AE26" s="133">
        <v>2.39975</v>
      </c>
      <c r="AF26" s="4">
        <f>AE26/F26</f>
        <v>0.36359848484848489</v>
      </c>
      <c r="AG26" s="75">
        <f>AF26+AB26</f>
        <v>0.99999848484848486</v>
      </c>
      <c r="AH26" s="27">
        <f>I26*AF26</f>
        <v>365.43102121212127</v>
      </c>
      <c r="AI26" s="39">
        <f>AH26+AD26</f>
        <v>1005.0384772121213</v>
      </c>
      <c r="AK26" s="81">
        <f t="shared" si="5"/>
        <v>1.5227878786845395E-3</v>
      </c>
    </row>
    <row r="27" spans="1:37" ht="39" customHeight="1">
      <c r="A27" s="111" t="s">
        <v>93</v>
      </c>
      <c r="B27" s="112" t="s">
        <v>94</v>
      </c>
      <c r="C27" s="113" t="s">
        <v>60</v>
      </c>
      <c r="D27" s="113" t="s">
        <v>95</v>
      </c>
      <c r="E27" s="114" t="s">
        <v>57</v>
      </c>
      <c r="F27" s="112">
        <v>3.93</v>
      </c>
      <c r="G27" s="115">
        <v>20.16</v>
      </c>
      <c r="H27" s="115">
        <v>25.13</v>
      </c>
      <c r="I27" s="115">
        <v>98.76</v>
      </c>
      <c r="J27" s="116">
        <v>3.0751615440648914E-4</v>
      </c>
      <c r="K27" s="117"/>
      <c r="L27" s="4"/>
      <c r="M27" s="4"/>
      <c r="N27" s="5"/>
      <c r="O27" s="32"/>
      <c r="P27" s="37">
        <v>2.5</v>
      </c>
      <c r="Q27" s="4">
        <f>P27/F27</f>
        <v>0.63613231552162852</v>
      </c>
      <c r="R27" s="4">
        <v>0.6361</v>
      </c>
      <c r="S27" s="27">
        <f t="shared" ref="S27:S31" si="16">R27*I27</f>
        <v>62.821236000000006</v>
      </c>
      <c r="T27" s="54">
        <f t="shared" si="10"/>
        <v>62.821236000000006</v>
      </c>
      <c r="U27" s="25">
        <v>0</v>
      </c>
      <c r="V27" s="4">
        <f t="shared" si="11"/>
        <v>0.63613231552162852</v>
      </c>
      <c r="W27" s="4">
        <f t="shared" si="12"/>
        <v>0.6361</v>
      </c>
      <c r="X27" s="27">
        <v>0</v>
      </c>
      <c r="Y27" s="39">
        <f t="shared" si="13"/>
        <v>62.821236000000006</v>
      </c>
      <c r="Z27" s="25"/>
      <c r="AA27" s="4">
        <v>0</v>
      </c>
      <c r="AB27" s="4">
        <f t="shared" si="14"/>
        <v>0.6361</v>
      </c>
      <c r="AC27" s="27">
        <v>0</v>
      </c>
      <c r="AD27" s="39">
        <f t="shared" si="15"/>
        <v>62.821236000000006</v>
      </c>
      <c r="AE27" s="133">
        <v>1.43</v>
      </c>
      <c r="AF27" s="4">
        <f>AE27/F27</f>
        <v>0.36386768447837148</v>
      </c>
      <c r="AG27" s="75">
        <f>AF27+AB27</f>
        <v>0.99996768447837148</v>
      </c>
      <c r="AH27" s="27">
        <f>I27*AF27</f>
        <v>35.935572519083969</v>
      </c>
      <c r="AI27" s="39">
        <f>AH27+AD27</f>
        <v>98.756808519083975</v>
      </c>
      <c r="AK27" s="81">
        <f t="shared" si="5"/>
        <v>3.1914809160298319E-3</v>
      </c>
    </row>
    <row r="28" spans="1:37" ht="26.1" customHeight="1">
      <c r="A28" s="111" t="s">
        <v>96</v>
      </c>
      <c r="B28" s="112" t="s">
        <v>97</v>
      </c>
      <c r="C28" s="113" t="s">
        <v>60</v>
      </c>
      <c r="D28" s="113" t="s">
        <v>98</v>
      </c>
      <c r="E28" s="114" t="s">
        <v>99</v>
      </c>
      <c r="F28" s="112">
        <v>54.4</v>
      </c>
      <c r="G28" s="115">
        <v>19.87</v>
      </c>
      <c r="H28" s="115">
        <v>24.77</v>
      </c>
      <c r="I28" s="115">
        <v>1347.48</v>
      </c>
      <c r="J28" s="116">
        <v>4.195745926889996E-3</v>
      </c>
      <c r="K28" s="117"/>
      <c r="L28" s="4"/>
      <c r="M28" s="4"/>
      <c r="N28" s="5"/>
      <c r="O28" s="32"/>
      <c r="P28" s="37">
        <v>54.4</v>
      </c>
      <c r="Q28" s="4">
        <v>1</v>
      </c>
      <c r="R28" s="4">
        <v>1</v>
      </c>
      <c r="S28" s="27">
        <f t="shared" si="16"/>
        <v>1347.48</v>
      </c>
      <c r="T28" s="54">
        <f t="shared" si="10"/>
        <v>1347.48</v>
      </c>
      <c r="U28" s="25">
        <v>0</v>
      </c>
      <c r="V28" s="4">
        <f t="shared" si="11"/>
        <v>1</v>
      </c>
      <c r="W28" s="4">
        <f t="shared" si="12"/>
        <v>1</v>
      </c>
      <c r="X28" s="27">
        <v>0</v>
      </c>
      <c r="Y28" s="39">
        <f t="shared" si="13"/>
        <v>1347.48</v>
      </c>
      <c r="Z28" s="25"/>
      <c r="AA28" s="4">
        <v>0</v>
      </c>
      <c r="AB28" s="4">
        <f t="shared" si="14"/>
        <v>1</v>
      </c>
      <c r="AC28" s="27">
        <v>0</v>
      </c>
      <c r="AD28" s="39">
        <f t="shared" si="15"/>
        <v>1347.48</v>
      </c>
      <c r="AE28" s="133"/>
      <c r="AF28" s="4">
        <f>AE28/F28</f>
        <v>0</v>
      </c>
      <c r="AG28" s="75">
        <f>AF28+AB28</f>
        <v>1</v>
      </c>
      <c r="AH28" s="27">
        <f>I28*AF28</f>
        <v>0</v>
      </c>
      <c r="AI28" s="39">
        <f>AH28+AD28</f>
        <v>1347.48</v>
      </c>
      <c r="AK28" s="81">
        <f t="shared" si="5"/>
        <v>0</v>
      </c>
    </row>
    <row r="29" spans="1:37" ht="51.95" customHeight="1">
      <c r="A29" s="111" t="s">
        <v>100</v>
      </c>
      <c r="B29" s="112" t="s">
        <v>101</v>
      </c>
      <c r="C29" s="113" t="s">
        <v>35</v>
      </c>
      <c r="D29" s="113" t="s">
        <v>102</v>
      </c>
      <c r="E29" s="114" t="s">
        <v>99</v>
      </c>
      <c r="F29" s="112">
        <v>24.7</v>
      </c>
      <c r="G29" s="115">
        <v>21.87</v>
      </c>
      <c r="H29" s="115">
        <v>27.27</v>
      </c>
      <c r="I29" s="115">
        <v>673.56</v>
      </c>
      <c r="J29" s="116">
        <v>2.0973124844272462E-3</v>
      </c>
      <c r="K29" s="117"/>
      <c r="L29" s="4"/>
      <c r="M29" s="4"/>
      <c r="N29" s="5"/>
      <c r="O29" s="32"/>
      <c r="P29" s="37">
        <v>24.7</v>
      </c>
      <c r="Q29" s="4">
        <v>1</v>
      </c>
      <c r="R29" s="4">
        <v>1</v>
      </c>
      <c r="S29" s="27">
        <f t="shared" si="16"/>
        <v>673.56</v>
      </c>
      <c r="T29" s="54">
        <f t="shared" si="10"/>
        <v>673.56</v>
      </c>
      <c r="U29" s="25">
        <v>0</v>
      </c>
      <c r="V29" s="4">
        <f t="shared" si="11"/>
        <v>1</v>
      </c>
      <c r="W29" s="4">
        <f t="shared" si="12"/>
        <v>1</v>
      </c>
      <c r="X29" s="27">
        <v>0</v>
      </c>
      <c r="Y29" s="39">
        <f t="shared" si="13"/>
        <v>673.56</v>
      </c>
      <c r="Z29" s="25"/>
      <c r="AA29" s="4">
        <v>0</v>
      </c>
      <c r="AB29" s="4">
        <f t="shared" si="14"/>
        <v>1</v>
      </c>
      <c r="AC29" s="27">
        <v>0</v>
      </c>
      <c r="AD29" s="39">
        <f t="shared" si="15"/>
        <v>673.56</v>
      </c>
      <c r="AE29" s="133"/>
      <c r="AF29" s="4">
        <f>AE29/F29</f>
        <v>0</v>
      </c>
      <c r="AG29" s="75">
        <f>AF29+AB29</f>
        <v>1</v>
      </c>
      <c r="AH29" s="27">
        <f>I29*AF29</f>
        <v>0</v>
      </c>
      <c r="AI29" s="39">
        <f>AH29+AD29</f>
        <v>673.56</v>
      </c>
      <c r="AK29" s="81">
        <f t="shared" si="5"/>
        <v>0</v>
      </c>
    </row>
    <row r="30" spans="1:37" ht="39" customHeight="1">
      <c r="A30" s="111" t="s">
        <v>100</v>
      </c>
      <c r="B30" s="112" t="s">
        <v>103</v>
      </c>
      <c r="C30" s="113" t="s">
        <v>60</v>
      </c>
      <c r="D30" s="119" t="s">
        <v>104</v>
      </c>
      <c r="E30" s="114" t="s">
        <v>99</v>
      </c>
      <c r="F30" s="112">
        <v>54.4</v>
      </c>
      <c r="G30" s="115">
        <v>17.95</v>
      </c>
      <c r="H30" s="115">
        <v>22.38</v>
      </c>
      <c r="I30" s="115">
        <v>1217.47</v>
      </c>
      <c r="J30" s="116">
        <v>3.7909243874571521E-3</v>
      </c>
      <c r="K30" s="117"/>
      <c r="L30" s="4"/>
      <c r="M30" s="4"/>
      <c r="N30" s="5"/>
      <c r="O30" s="32"/>
      <c r="P30" s="37"/>
      <c r="Q30" s="4"/>
      <c r="R30" s="4"/>
      <c r="S30" s="27"/>
      <c r="T30" s="54">
        <f t="shared" si="10"/>
        <v>0</v>
      </c>
      <c r="U30" s="25">
        <v>0</v>
      </c>
      <c r="V30" s="4">
        <f t="shared" si="11"/>
        <v>0</v>
      </c>
      <c r="W30" s="4">
        <f t="shared" si="12"/>
        <v>0</v>
      </c>
      <c r="X30" s="27">
        <v>0</v>
      </c>
      <c r="Y30" s="39">
        <f t="shared" si="13"/>
        <v>0</v>
      </c>
      <c r="Z30" s="25"/>
      <c r="AA30" s="4">
        <v>0</v>
      </c>
      <c r="AB30" s="4">
        <f t="shared" si="14"/>
        <v>0</v>
      </c>
      <c r="AC30" s="27">
        <v>0</v>
      </c>
      <c r="AD30" s="39">
        <f t="shared" si="15"/>
        <v>0</v>
      </c>
      <c r="AE30" s="133">
        <v>54.4</v>
      </c>
      <c r="AF30" s="4">
        <f>AE30/F30</f>
        <v>1</v>
      </c>
      <c r="AG30" s="75">
        <f>AF30+AB30</f>
        <v>1</v>
      </c>
      <c r="AH30" s="27">
        <f>I30*AF30</f>
        <v>1217.47</v>
      </c>
      <c r="AI30" s="39">
        <f>AH30+AD30</f>
        <v>1217.47</v>
      </c>
      <c r="AK30" s="81">
        <f t="shared" si="5"/>
        <v>0</v>
      </c>
    </row>
    <row r="31" spans="1:37" ht="26.1" customHeight="1">
      <c r="A31" s="111" t="s">
        <v>105</v>
      </c>
      <c r="B31" s="112" t="s">
        <v>106</v>
      </c>
      <c r="C31" s="113" t="s">
        <v>60</v>
      </c>
      <c r="D31" s="113" t="s">
        <v>107</v>
      </c>
      <c r="E31" s="114" t="s">
        <v>99</v>
      </c>
      <c r="F31" s="112">
        <v>42.77</v>
      </c>
      <c r="G31" s="115">
        <v>20.75</v>
      </c>
      <c r="H31" s="115">
        <v>25.87</v>
      </c>
      <c r="I31" s="115">
        <v>1106.45</v>
      </c>
      <c r="J31" s="116">
        <v>3.4452333843971237E-3</v>
      </c>
      <c r="K31" s="117"/>
      <c r="L31" s="4"/>
      <c r="M31" s="4"/>
      <c r="N31" s="5"/>
      <c r="O31" s="32"/>
      <c r="P31" s="37">
        <v>27.21</v>
      </c>
      <c r="Q31" s="4">
        <f>P31/F31</f>
        <v>0.63619359364040218</v>
      </c>
      <c r="R31" s="4">
        <f>Q31</f>
        <v>0.63619359364040218</v>
      </c>
      <c r="S31" s="27">
        <f t="shared" si="16"/>
        <v>703.91640168342303</v>
      </c>
      <c r="T31" s="54">
        <f t="shared" si="10"/>
        <v>703.91640168342303</v>
      </c>
      <c r="U31" s="25">
        <v>0</v>
      </c>
      <c r="V31" s="4">
        <f t="shared" si="11"/>
        <v>0.63619359364040218</v>
      </c>
      <c r="W31" s="4">
        <f t="shared" si="12"/>
        <v>0.63619359364040218</v>
      </c>
      <c r="X31" s="27">
        <v>0</v>
      </c>
      <c r="Y31" s="39">
        <f t="shared" si="13"/>
        <v>703.91640168342303</v>
      </c>
      <c r="Z31" s="25"/>
      <c r="AA31" s="4">
        <v>0</v>
      </c>
      <c r="AB31" s="4">
        <f t="shared" si="14"/>
        <v>0.63619359364040218</v>
      </c>
      <c r="AC31" s="27">
        <v>0</v>
      </c>
      <c r="AD31" s="39">
        <f t="shared" si="15"/>
        <v>703.91640168342303</v>
      </c>
      <c r="AE31" s="133">
        <v>15.56</v>
      </c>
      <c r="AF31" s="4">
        <f>AE31/F31</f>
        <v>0.36380640635959782</v>
      </c>
      <c r="AG31" s="75">
        <f>AF31+AB31</f>
        <v>1</v>
      </c>
      <c r="AH31" s="27">
        <f>I31*AF31</f>
        <v>402.53359831657701</v>
      </c>
      <c r="AI31" s="39">
        <f>AH31+AD31</f>
        <v>1106.45</v>
      </c>
      <c r="AK31" s="81">
        <f t="shared" si="5"/>
        <v>0</v>
      </c>
    </row>
    <row r="32" spans="1:37" ht="39" customHeight="1">
      <c r="A32" s="111" t="s">
        <v>108</v>
      </c>
      <c r="B32" s="112" t="s">
        <v>109</v>
      </c>
      <c r="C32" s="113" t="s">
        <v>60</v>
      </c>
      <c r="D32" s="113" t="s">
        <v>110</v>
      </c>
      <c r="E32" s="114" t="s">
        <v>73</v>
      </c>
      <c r="F32" s="112">
        <v>2.77</v>
      </c>
      <c r="G32" s="115">
        <v>577.91999999999996</v>
      </c>
      <c r="H32" s="115">
        <v>720.66</v>
      </c>
      <c r="I32" s="115">
        <v>1996.22</v>
      </c>
      <c r="J32" s="116">
        <v>6.2157745823139101E-3</v>
      </c>
      <c r="K32" s="117"/>
      <c r="L32" s="4"/>
      <c r="M32" s="4"/>
      <c r="N32" s="5"/>
      <c r="O32" s="32"/>
      <c r="P32" s="37"/>
      <c r="Q32" s="4"/>
      <c r="R32" s="4"/>
      <c r="S32" s="27"/>
      <c r="T32" s="54"/>
      <c r="U32" s="25">
        <v>1.76</v>
      </c>
      <c r="V32" s="4">
        <f>U32/F32</f>
        <v>0.63537906137184119</v>
      </c>
      <c r="W32" s="4">
        <f>V32</f>
        <v>0.63537906137184119</v>
      </c>
      <c r="X32" s="27">
        <f>W32*I32</f>
        <v>1268.3563898916968</v>
      </c>
      <c r="Y32" s="39">
        <f>X32</f>
        <v>1268.3563898916968</v>
      </c>
      <c r="Z32" s="25"/>
      <c r="AA32" s="4">
        <v>0</v>
      </c>
      <c r="AB32" s="4">
        <v>0.63539999999999996</v>
      </c>
      <c r="AC32" s="27">
        <v>0</v>
      </c>
      <c r="AD32" s="39">
        <f t="shared" si="15"/>
        <v>1268.3563898916968</v>
      </c>
      <c r="AE32" s="133">
        <v>1.009995</v>
      </c>
      <c r="AF32" s="4">
        <f>AE32/F32</f>
        <v>0.36461913357400721</v>
      </c>
      <c r="AG32" s="75">
        <f>AF32+AB32</f>
        <v>1.0000191335740072</v>
      </c>
      <c r="AH32" s="27">
        <f>I32*AF32</f>
        <v>727.86000682310464</v>
      </c>
      <c r="AI32" s="39">
        <f>AH32+AD32</f>
        <v>1996.2163967148015</v>
      </c>
      <c r="AK32" s="81">
        <f t="shared" si="5"/>
        <v>3.6032851985510206E-3</v>
      </c>
    </row>
    <row r="33" spans="1:37" ht="26.1" customHeight="1">
      <c r="A33" s="111" t="s">
        <v>111</v>
      </c>
      <c r="B33" s="112" t="s">
        <v>112</v>
      </c>
      <c r="C33" s="113" t="s">
        <v>60</v>
      </c>
      <c r="D33" s="113" t="s">
        <v>113</v>
      </c>
      <c r="E33" s="114" t="s">
        <v>57</v>
      </c>
      <c r="F33" s="112">
        <v>37.4</v>
      </c>
      <c r="G33" s="115">
        <v>39.130000000000003</v>
      </c>
      <c r="H33" s="115">
        <v>48.79</v>
      </c>
      <c r="I33" s="115">
        <v>1824.74</v>
      </c>
      <c r="J33" s="116">
        <v>5.6818249047356929E-3</v>
      </c>
      <c r="K33" s="117"/>
      <c r="L33" s="4"/>
      <c r="M33" s="4"/>
      <c r="N33" s="5"/>
      <c r="O33" s="32"/>
      <c r="P33" s="37"/>
      <c r="Q33" s="4"/>
      <c r="R33" s="4"/>
      <c r="S33" s="27"/>
      <c r="T33" s="54"/>
      <c r="U33" s="25">
        <v>18.7</v>
      </c>
      <c r="V33" s="4">
        <f t="shared" ref="V33:V34" si="17">U33/F33</f>
        <v>0.5</v>
      </c>
      <c r="W33" s="4">
        <f t="shared" ref="W33:W34" si="18">V33</f>
        <v>0.5</v>
      </c>
      <c r="X33" s="27">
        <f t="shared" ref="X33:X34" si="19">W33*I33</f>
        <v>912.37</v>
      </c>
      <c r="Y33" s="39">
        <f t="shared" ref="Y33:Y34" si="20">X33</f>
        <v>912.37</v>
      </c>
      <c r="Z33" s="25"/>
      <c r="AA33" s="4">
        <v>0</v>
      </c>
      <c r="AB33" s="72">
        <v>0.5</v>
      </c>
      <c r="AC33" s="27">
        <v>0</v>
      </c>
      <c r="AD33" s="39">
        <f t="shared" si="15"/>
        <v>912.37</v>
      </c>
      <c r="AE33" s="133">
        <v>18.7</v>
      </c>
      <c r="AF33" s="4">
        <f>AE33/F33</f>
        <v>0.5</v>
      </c>
      <c r="AG33" s="75">
        <f>AF33+AB33</f>
        <v>1</v>
      </c>
      <c r="AH33" s="27">
        <f>I33*AF33</f>
        <v>912.37</v>
      </c>
      <c r="AI33" s="39">
        <f>AH33+AD33</f>
        <v>1824.74</v>
      </c>
      <c r="AK33" s="81">
        <f t="shared" si="5"/>
        <v>0</v>
      </c>
    </row>
    <row r="34" spans="1:37" ht="26.1" customHeight="1">
      <c r="A34" s="111" t="s">
        <v>114</v>
      </c>
      <c r="B34" s="112" t="s">
        <v>115</v>
      </c>
      <c r="C34" s="113" t="s">
        <v>60</v>
      </c>
      <c r="D34" s="113" t="s">
        <v>116</v>
      </c>
      <c r="E34" s="114" t="s">
        <v>73</v>
      </c>
      <c r="F34" s="112">
        <v>2.77</v>
      </c>
      <c r="G34" s="115">
        <v>260.64</v>
      </c>
      <c r="H34" s="115">
        <v>325.01</v>
      </c>
      <c r="I34" s="115">
        <v>900.27</v>
      </c>
      <c r="J34" s="116">
        <v>2.8032358072856418E-3</v>
      </c>
      <c r="K34" s="117"/>
      <c r="L34" s="4"/>
      <c r="M34" s="4"/>
      <c r="N34" s="5"/>
      <c r="O34" s="32"/>
      <c r="P34" s="37"/>
      <c r="Q34" s="4"/>
      <c r="R34" s="4"/>
      <c r="S34" s="27"/>
      <c r="T34" s="54"/>
      <c r="U34" s="25">
        <v>1.76</v>
      </c>
      <c r="V34" s="4">
        <f t="shared" si="17"/>
        <v>0.63537906137184119</v>
      </c>
      <c r="W34" s="4">
        <f t="shared" si="18"/>
        <v>0.63537906137184119</v>
      </c>
      <c r="X34" s="27">
        <f t="shared" si="19"/>
        <v>572.01270758122746</v>
      </c>
      <c r="Y34" s="39">
        <f t="shared" si="20"/>
        <v>572.01270758122746</v>
      </c>
      <c r="Z34" s="25"/>
      <c r="AA34" s="4">
        <v>0</v>
      </c>
      <c r="AB34" s="72">
        <v>0.63539999999999996</v>
      </c>
      <c r="AC34" s="27">
        <v>0</v>
      </c>
      <c r="AD34" s="39">
        <f t="shared" si="15"/>
        <v>572.01270758122746</v>
      </c>
      <c r="AE34" s="133">
        <v>1.01</v>
      </c>
      <c r="AF34" s="4">
        <f>AE34/F34</f>
        <v>0.36462093862815886</v>
      </c>
      <c r="AG34" s="75">
        <f>AF34+AB34</f>
        <v>1.0000209386281589</v>
      </c>
      <c r="AH34" s="27">
        <f>I34*AF34</f>
        <v>328.25729241877258</v>
      </c>
      <c r="AI34" s="39">
        <f>AH34+AD34</f>
        <v>900.27</v>
      </c>
      <c r="AK34" s="81">
        <f t="shared" si="5"/>
        <v>0</v>
      </c>
    </row>
    <row r="35" spans="1:37" ht="24" customHeight="1">
      <c r="A35" s="105" t="s">
        <v>117</v>
      </c>
      <c r="B35" s="106"/>
      <c r="C35" s="106"/>
      <c r="D35" s="106" t="s">
        <v>118</v>
      </c>
      <c r="E35" s="106"/>
      <c r="F35" s="107"/>
      <c r="G35" s="106"/>
      <c r="H35" s="106"/>
      <c r="I35" s="108">
        <v>18380.439999999999</v>
      </c>
      <c r="J35" s="109">
        <v>5.7232505316921929E-2</v>
      </c>
      <c r="K35" s="110"/>
      <c r="L35" s="1"/>
      <c r="M35" s="1"/>
      <c r="N35" s="3"/>
      <c r="O35" s="33"/>
      <c r="P35" s="35"/>
      <c r="Q35" s="1"/>
      <c r="R35" s="1"/>
      <c r="S35" s="42"/>
      <c r="T35" s="53"/>
      <c r="U35" s="26"/>
      <c r="V35" s="1"/>
      <c r="W35" s="1"/>
      <c r="X35" s="28">
        <f>SUM(X36:X45)</f>
        <v>13441.258458081778</v>
      </c>
      <c r="Y35" s="38">
        <f>SUM(Y36:Y45)</f>
        <v>13441.258458081778</v>
      </c>
      <c r="Z35" s="26"/>
      <c r="AA35" s="1"/>
      <c r="AB35" s="74"/>
      <c r="AC35" s="28">
        <v>0</v>
      </c>
      <c r="AD35" s="38">
        <f>Y35</f>
        <v>13441.258458081778</v>
      </c>
      <c r="AE35" s="132"/>
      <c r="AF35" s="1"/>
      <c r="AG35" s="74"/>
      <c r="AH35" s="28">
        <f>SUM(AH36:AH45)</f>
        <v>3743.1687183888107</v>
      </c>
      <c r="AI35" s="38">
        <f>AH35+AD35</f>
        <v>17184.427176470588</v>
      </c>
      <c r="AK35" s="81">
        <f t="shared" si="5"/>
        <v>1196.0128235294105</v>
      </c>
    </row>
    <row r="36" spans="1:37" ht="26.1" customHeight="1">
      <c r="A36" s="111" t="s">
        <v>119</v>
      </c>
      <c r="B36" s="112" t="s">
        <v>120</v>
      </c>
      <c r="C36" s="113" t="s">
        <v>60</v>
      </c>
      <c r="D36" s="113" t="s">
        <v>121</v>
      </c>
      <c r="E36" s="114" t="s">
        <v>57</v>
      </c>
      <c r="F36" s="112">
        <v>23.24</v>
      </c>
      <c r="G36" s="115">
        <v>114.49</v>
      </c>
      <c r="H36" s="115">
        <v>142.76</v>
      </c>
      <c r="I36" s="115">
        <v>3317.74</v>
      </c>
      <c r="J36" s="116">
        <v>1.0330686979754812E-2</v>
      </c>
      <c r="K36" s="117"/>
      <c r="L36" s="4"/>
      <c r="M36" s="4"/>
      <c r="N36" s="5"/>
      <c r="O36" s="32"/>
      <c r="P36" s="37"/>
      <c r="Q36" s="4"/>
      <c r="R36" s="4"/>
      <c r="S36" s="27"/>
      <c r="T36" s="54"/>
      <c r="U36" s="25">
        <v>23.24</v>
      </c>
      <c r="V36" s="4">
        <f>U36/F36</f>
        <v>1</v>
      </c>
      <c r="W36" s="4">
        <f>V36</f>
        <v>1</v>
      </c>
      <c r="X36" s="27">
        <f>W36*I36</f>
        <v>3317.74</v>
      </c>
      <c r="Y36" s="39">
        <f>X36</f>
        <v>3317.74</v>
      </c>
      <c r="Z36" s="25"/>
      <c r="AA36" s="4">
        <v>0</v>
      </c>
      <c r="AB36" s="4">
        <f>W36</f>
        <v>1</v>
      </c>
      <c r="AC36" s="27">
        <v>0</v>
      </c>
      <c r="AD36" s="39">
        <f>Y36</f>
        <v>3317.74</v>
      </c>
      <c r="AE36" s="133"/>
      <c r="AF36" s="4">
        <f>AE36/F36</f>
        <v>0</v>
      </c>
      <c r="AG36" s="72">
        <f>AF36+AB36</f>
        <v>1</v>
      </c>
      <c r="AH36" s="27">
        <f>I36*AF36</f>
        <v>0</v>
      </c>
      <c r="AI36" s="39">
        <f>AH36+AD36</f>
        <v>3317.74</v>
      </c>
      <c r="AK36" s="81">
        <f t="shared" si="5"/>
        <v>0</v>
      </c>
    </row>
    <row r="37" spans="1:37" ht="26.1" customHeight="1">
      <c r="A37" s="111" t="s">
        <v>119</v>
      </c>
      <c r="B37" s="112" t="s">
        <v>122</v>
      </c>
      <c r="C37" s="113" t="s">
        <v>60</v>
      </c>
      <c r="D37" s="113" t="s">
        <v>123</v>
      </c>
      <c r="E37" s="114" t="s">
        <v>124</v>
      </c>
      <c r="F37" s="112">
        <v>7</v>
      </c>
      <c r="G37" s="115">
        <v>72.81</v>
      </c>
      <c r="H37" s="115">
        <v>90.79</v>
      </c>
      <c r="I37" s="115">
        <v>635.53</v>
      </c>
      <c r="J37" s="116">
        <v>1.9788957230655736E-3</v>
      </c>
      <c r="K37" s="117"/>
      <c r="L37" s="4"/>
      <c r="M37" s="4"/>
      <c r="N37" s="5"/>
      <c r="O37" s="32"/>
      <c r="P37" s="37"/>
      <c r="Q37" s="4"/>
      <c r="R37" s="4"/>
      <c r="S37" s="27"/>
      <c r="T37" s="54"/>
      <c r="U37" s="25">
        <v>7</v>
      </c>
      <c r="V37" s="4">
        <f t="shared" ref="V37:V45" si="21">U37/F37</f>
        <v>1</v>
      </c>
      <c r="W37" s="4">
        <f t="shared" ref="W37:W45" si="22">V37</f>
        <v>1</v>
      </c>
      <c r="X37" s="27">
        <f t="shared" ref="X37:X45" si="23">W37*I37</f>
        <v>635.53</v>
      </c>
      <c r="Y37" s="39">
        <f t="shared" ref="Y37:Y45" si="24">X37</f>
        <v>635.53</v>
      </c>
      <c r="Z37" s="25"/>
      <c r="AA37" s="4">
        <v>0</v>
      </c>
      <c r="AB37" s="4">
        <f t="shared" ref="AB37:AB45" si="25">W37</f>
        <v>1</v>
      </c>
      <c r="AC37" s="27">
        <v>0</v>
      </c>
      <c r="AD37" s="39">
        <f t="shared" ref="AD37:AD45" si="26">Y37</f>
        <v>635.53</v>
      </c>
      <c r="AE37" s="133"/>
      <c r="AF37" s="4">
        <f>AE37/F37</f>
        <v>0</v>
      </c>
      <c r="AG37" s="72">
        <f>AF37+AB37</f>
        <v>1</v>
      </c>
      <c r="AH37" s="27">
        <f>I37*AF37</f>
        <v>0</v>
      </c>
      <c r="AI37" s="39">
        <f>AH37+AD37</f>
        <v>635.53</v>
      </c>
      <c r="AK37" s="81">
        <f t="shared" si="5"/>
        <v>0</v>
      </c>
    </row>
    <row r="38" spans="1:37" ht="26.1" customHeight="1">
      <c r="A38" s="111" t="s">
        <v>125</v>
      </c>
      <c r="B38" s="112" t="s">
        <v>126</v>
      </c>
      <c r="C38" s="113" t="s">
        <v>60</v>
      </c>
      <c r="D38" s="113" t="s">
        <v>127</v>
      </c>
      <c r="E38" s="114" t="s">
        <v>57</v>
      </c>
      <c r="F38" s="112">
        <v>26.4</v>
      </c>
      <c r="G38" s="115">
        <v>143.12</v>
      </c>
      <c r="H38" s="115">
        <v>178.47</v>
      </c>
      <c r="I38" s="115">
        <v>4711.6000000000004</v>
      </c>
      <c r="J38" s="116">
        <v>1.4670849666885524E-2</v>
      </c>
      <c r="K38" s="117"/>
      <c r="L38" s="4"/>
      <c r="M38" s="4"/>
      <c r="N38" s="5"/>
      <c r="O38" s="32"/>
      <c r="P38" s="37"/>
      <c r="Q38" s="4"/>
      <c r="R38" s="4"/>
      <c r="S38" s="27"/>
      <c r="T38" s="54"/>
      <c r="U38" s="25">
        <v>16.8</v>
      </c>
      <c r="V38" s="4">
        <f t="shared" si="21"/>
        <v>0.63636363636363646</v>
      </c>
      <c r="W38" s="4">
        <f t="shared" si="22"/>
        <v>0.63636363636363646</v>
      </c>
      <c r="X38" s="27">
        <f t="shared" si="23"/>
        <v>2998.2909090909097</v>
      </c>
      <c r="Y38" s="39">
        <f t="shared" si="24"/>
        <v>2998.2909090909097</v>
      </c>
      <c r="Z38" s="25"/>
      <c r="AA38" s="4">
        <v>0</v>
      </c>
      <c r="AB38" s="4">
        <f t="shared" si="25"/>
        <v>0.63636363636363646</v>
      </c>
      <c r="AC38" s="27">
        <v>0</v>
      </c>
      <c r="AD38" s="39">
        <f t="shared" si="26"/>
        <v>2998.2909090909097</v>
      </c>
      <c r="AE38" s="133">
        <v>9.6</v>
      </c>
      <c r="AF38" s="4">
        <f>AE38/F38</f>
        <v>0.36363636363636365</v>
      </c>
      <c r="AG38" s="72">
        <f>AF38+AB38</f>
        <v>1</v>
      </c>
      <c r="AH38" s="27">
        <f>I38*AF38</f>
        <v>1713.3090909090911</v>
      </c>
      <c r="AI38" s="39">
        <f>AH38+AD38</f>
        <v>4711.6000000000004</v>
      </c>
      <c r="AK38" s="81">
        <f t="shared" si="5"/>
        <v>0</v>
      </c>
    </row>
    <row r="39" spans="1:37" ht="26.1" customHeight="1">
      <c r="A39" s="111" t="s">
        <v>125</v>
      </c>
      <c r="B39" s="112" t="s">
        <v>128</v>
      </c>
      <c r="C39" s="113" t="s">
        <v>60</v>
      </c>
      <c r="D39" s="113" t="s">
        <v>129</v>
      </c>
      <c r="E39" s="114" t="s">
        <v>124</v>
      </c>
      <c r="F39" s="112">
        <v>3.6</v>
      </c>
      <c r="G39" s="115">
        <v>65.58</v>
      </c>
      <c r="H39" s="115">
        <v>81.77</v>
      </c>
      <c r="I39" s="115">
        <v>294.37</v>
      </c>
      <c r="J39" s="116">
        <v>9.1660115808665668E-4</v>
      </c>
      <c r="K39" s="117"/>
      <c r="L39" s="4"/>
      <c r="M39" s="4"/>
      <c r="N39" s="5"/>
      <c r="O39" s="32"/>
      <c r="P39" s="37"/>
      <c r="Q39" s="4"/>
      <c r="R39" s="4"/>
      <c r="S39" s="27"/>
      <c r="T39" s="54"/>
      <c r="U39" s="25">
        <v>3.6</v>
      </c>
      <c r="V39" s="4">
        <f t="shared" si="21"/>
        <v>1</v>
      </c>
      <c r="W39" s="4">
        <f t="shared" si="22"/>
        <v>1</v>
      </c>
      <c r="X39" s="27">
        <f t="shared" si="23"/>
        <v>294.37</v>
      </c>
      <c r="Y39" s="39">
        <f t="shared" si="24"/>
        <v>294.37</v>
      </c>
      <c r="Z39" s="25"/>
      <c r="AA39" s="4">
        <v>0</v>
      </c>
      <c r="AB39" s="4">
        <f t="shared" si="25"/>
        <v>1</v>
      </c>
      <c r="AC39" s="27">
        <v>0</v>
      </c>
      <c r="AD39" s="39">
        <f t="shared" si="26"/>
        <v>294.37</v>
      </c>
      <c r="AE39" s="133"/>
      <c r="AF39" s="4">
        <f>AE39/F39</f>
        <v>0</v>
      </c>
      <c r="AG39" s="72">
        <f>AF39+AB39</f>
        <v>1</v>
      </c>
      <c r="AH39" s="27">
        <f>I39*AF39</f>
        <v>0</v>
      </c>
      <c r="AI39" s="39">
        <f>AH39+AD39</f>
        <v>294.37</v>
      </c>
      <c r="AK39" s="81">
        <f t="shared" si="5"/>
        <v>0</v>
      </c>
    </row>
    <row r="40" spans="1:37" ht="39" customHeight="1">
      <c r="A40" s="111" t="s">
        <v>130</v>
      </c>
      <c r="B40" s="112" t="s">
        <v>131</v>
      </c>
      <c r="C40" s="113" t="s">
        <v>60</v>
      </c>
      <c r="D40" s="113" t="s">
        <v>132</v>
      </c>
      <c r="E40" s="114" t="s">
        <v>99</v>
      </c>
      <c r="F40" s="112">
        <v>83.16</v>
      </c>
      <c r="G40" s="115">
        <v>16.39</v>
      </c>
      <c r="H40" s="115">
        <v>20.43</v>
      </c>
      <c r="I40" s="115">
        <v>1698.95</v>
      </c>
      <c r="J40" s="116">
        <v>5.2901434844968079E-3</v>
      </c>
      <c r="K40" s="117"/>
      <c r="L40" s="4"/>
      <c r="M40" s="4"/>
      <c r="N40" s="5"/>
      <c r="O40" s="32"/>
      <c r="P40" s="37"/>
      <c r="Q40" s="4"/>
      <c r="R40" s="4"/>
      <c r="S40" s="27"/>
      <c r="T40" s="54"/>
      <c r="U40" s="25">
        <v>52.92</v>
      </c>
      <c r="V40" s="4">
        <f t="shared" si="21"/>
        <v>0.63636363636363646</v>
      </c>
      <c r="W40" s="4">
        <f t="shared" si="22"/>
        <v>0.63636363636363646</v>
      </c>
      <c r="X40" s="27">
        <f t="shared" si="23"/>
        <v>1081.1500000000001</v>
      </c>
      <c r="Y40" s="39">
        <f t="shared" si="24"/>
        <v>1081.1500000000001</v>
      </c>
      <c r="Z40" s="25"/>
      <c r="AA40" s="4">
        <v>0</v>
      </c>
      <c r="AB40" s="4">
        <f t="shared" si="25"/>
        <v>0.63636363636363646</v>
      </c>
      <c r="AC40" s="27">
        <v>0</v>
      </c>
      <c r="AD40" s="39">
        <f t="shared" si="26"/>
        <v>1081.1500000000001</v>
      </c>
      <c r="AE40" s="133">
        <v>30.24</v>
      </c>
      <c r="AF40" s="4">
        <f>AE40/F40</f>
        <v>0.36363636363636365</v>
      </c>
      <c r="AG40" s="72">
        <f>AF40+AB40</f>
        <v>1</v>
      </c>
      <c r="AH40" s="27">
        <f>I40*AF40</f>
        <v>617.80000000000007</v>
      </c>
      <c r="AI40" s="39">
        <f>AH40+AD40</f>
        <v>1698.9500000000003</v>
      </c>
      <c r="AK40" s="81">
        <f t="shared" si="5"/>
        <v>0</v>
      </c>
    </row>
    <row r="41" spans="1:37" ht="26.1" customHeight="1">
      <c r="A41" s="111" t="s">
        <v>130</v>
      </c>
      <c r="B41" s="112" t="s">
        <v>133</v>
      </c>
      <c r="C41" s="113" t="s">
        <v>60</v>
      </c>
      <c r="D41" s="113" t="s">
        <v>134</v>
      </c>
      <c r="E41" s="114" t="s">
        <v>124</v>
      </c>
      <c r="F41" s="112">
        <v>10.6</v>
      </c>
      <c r="G41" s="115">
        <v>42.33</v>
      </c>
      <c r="H41" s="115">
        <v>52.78</v>
      </c>
      <c r="I41" s="115">
        <v>559.46</v>
      </c>
      <c r="J41" s="116">
        <v>1.74203106261902E-3</v>
      </c>
      <c r="K41" s="117"/>
      <c r="L41" s="4"/>
      <c r="M41" s="4"/>
      <c r="N41" s="5"/>
      <c r="O41" s="32"/>
      <c r="P41" s="37"/>
      <c r="Q41" s="4"/>
      <c r="R41" s="4"/>
      <c r="S41" s="27"/>
      <c r="T41" s="54"/>
      <c r="U41" s="25">
        <v>10.6</v>
      </c>
      <c r="V41" s="4">
        <f t="shared" si="21"/>
        <v>1</v>
      </c>
      <c r="W41" s="4">
        <f t="shared" si="22"/>
        <v>1</v>
      </c>
      <c r="X41" s="27">
        <f t="shared" si="23"/>
        <v>559.46</v>
      </c>
      <c r="Y41" s="39">
        <f t="shared" si="24"/>
        <v>559.46</v>
      </c>
      <c r="Z41" s="25"/>
      <c r="AA41" s="4"/>
      <c r="AB41" s="4">
        <f t="shared" si="25"/>
        <v>1</v>
      </c>
      <c r="AC41" s="27">
        <v>0</v>
      </c>
      <c r="AD41" s="39">
        <f t="shared" si="26"/>
        <v>559.46</v>
      </c>
      <c r="AE41" s="133"/>
      <c r="AF41" s="4">
        <f>AE41/F41</f>
        <v>0</v>
      </c>
      <c r="AG41" s="72">
        <f>AF41+AB41</f>
        <v>1</v>
      </c>
      <c r="AH41" s="27">
        <f>I41*AF41</f>
        <v>0</v>
      </c>
      <c r="AI41" s="39">
        <f>AH41+AD41</f>
        <v>559.46</v>
      </c>
      <c r="AK41" s="81">
        <f t="shared" si="5"/>
        <v>0</v>
      </c>
    </row>
    <row r="42" spans="1:37" ht="51.95" customHeight="1">
      <c r="A42" s="111" t="s">
        <v>135</v>
      </c>
      <c r="B42" s="112" t="s">
        <v>101</v>
      </c>
      <c r="C42" s="113" t="s">
        <v>35</v>
      </c>
      <c r="D42" s="113" t="s">
        <v>102</v>
      </c>
      <c r="E42" s="114" t="s">
        <v>99</v>
      </c>
      <c r="F42" s="112">
        <v>66.14</v>
      </c>
      <c r="G42" s="115">
        <v>21.87</v>
      </c>
      <c r="H42" s="115">
        <v>27.27</v>
      </c>
      <c r="I42" s="115">
        <v>1803.63</v>
      </c>
      <c r="J42" s="116">
        <v>5.6160931710426895E-3</v>
      </c>
      <c r="K42" s="117"/>
      <c r="L42" s="4"/>
      <c r="M42" s="4"/>
      <c r="N42" s="5"/>
      <c r="O42" s="32"/>
      <c r="P42" s="37"/>
      <c r="Q42" s="4"/>
      <c r="R42" s="4"/>
      <c r="S42" s="27"/>
      <c r="T42" s="54"/>
      <c r="U42" s="25">
        <v>42.09</v>
      </c>
      <c r="V42" s="4">
        <f t="shared" si="21"/>
        <v>0.63637738131236776</v>
      </c>
      <c r="W42" s="4">
        <f t="shared" si="22"/>
        <v>0.63637738131236776</v>
      </c>
      <c r="X42" s="27">
        <f t="shared" si="23"/>
        <v>1147.7893362564259</v>
      </c>
      <c r="Y42" s="39">
        <f t="shared" si="24"/>
        <v>1147.7893362564259</v>
      </c>
      <c r="Z42" s="25"/>
      <c r="AA42" s="4">
        <v>0</v>
      </c>
      <c r="AB42" s="4">
        <f t="shared" si="25"/>
        <v>0.63637738131236776</v>
      </c>
      <c r="AC42" s="27">
        <v>0</v>
      </c>
      <c r="AD42" s="39">
        <f t="shared" si="26"/>
        <v>1147.7893362564259</v>
      </c>
      <c r="AE42" s="133">
        <v>24.05</v>
      </c>
      <c r="AF42" s="4">
        <f>AE42/F42</f>
        <v>0.36362261868763229</v>
      </c>
      <c r="AG42" s="72">
        <f>AF42+AB42</f>
        <v>1</v>
      </c>
      <c r="AH42" s="27">
        <f>I42*AF42</f>
        <v>655.84066374357428</v>
      </c>
      <c r="AI42" s="39">
        <f>AH42+AD42</f>
        <v>1803.63</v>
      </c>
      <c r="AK42" s="81">
        <f t="shared" si="5"/>
        <v>0</v>
      </c>
    </row>
    <row r="43" spans="1:37" ht="39" customHeight="1">
      <c r="A43" s="111" t="s">
        <v>136</v>
      </c>
      <c r="B43" s="112" t="s">
        <v>103</v>
      </c>
      <c r="C43" s="113" t="s">
        <v>60</v>
      </c>
      <c r="D43" s="113" t="s">
        <v>104</v>
      </c>
      <c r="E43" s="114" t="s">
        <v>99</v>
      </c>
      <c r="F43" s="112">
        <v>92.93</v>
      </c>
      <c r="G43" s="115">
        <v>17.95</v>
      </c>
      <c r="H43" s="115">
        <v>22.38</v>
      </c>
      <c r="I43" s="115">
        <v>2079.77</v>
      </c>
      <c r="J43" s="116">
        <v>6.4759302597203723E-3</v>
      </c>
      <c r="K43" s="117"/>
      <c r="L43" s="4"/>
      <c r="M43" s="4"/>
      <c r="N43" s="5"/>
      <c r="O43" s="32"/>
      <c r="P43" s="37"/>
      <c r="Q43" s="4"/>
      <c r="R43" s="4"/>
      <c r="S43" s="27"/>
      <c r="T43" s="54"/>
      <c r="U43" s="25">
        <v>59.14</v>
      </c>
      <c r="V43" s="4">
        <f t="shared" si="21"/>
        <v>0.6363929839664263</v>
      </c>
      <c r="W43" s="4">
        <f t="shared" si="22"/>
        <v>0.6363929839664263</v>
      </c>
      <c r="X43" s="27">
        <f t="shared" si="23"/>
        <v>1323.5510362638545</v>
      </c>
      <c r="Y43" s="39">
        <f t="shared" si="24"/>
        <v>1323.5510362638545</v>
      </c>
      <c r="Z43" s="25"/>
      <c r="AA43" s="4">
        <v>0</v>
      </c>
      <c r="AB43" s="4">
        <f t="shared" si="25"/>
        <v>0.6363929839664263</v>
      </c>
      <c r="AC43" s="27">
        <v>0</v>
      </c>
      <c r="AD43" s="39">
        <f t="shared" si="26"/>
        <v>1323.5510362638545</v>
      </c>
      <c r="AE43" s="133">
        <v>33.79</v>
      </c>
      <c r="AF43" s="4">
        <f>AE43/F43</f>
        <v>0.36360701603357365</v>
      </c>
      <c r="AG43" s="72">
        <f>AF43+AB43</f>
        <v>1</v>
      </c>
      <c r="AH43" s="27">
        <f>I43*AF43</f>
        <v>756.2189637361455</v>
      </c>
      <c r="AI43" s="39">
        <f>AH43+AD43</f>
        <v>2079.77</v>
      </c>
      <c r="AK43" s="81">
        <f t="shared" si="5"/>
        <v>0</v>
      </c>
    </row>
    <row r="44" spans="1:37" ht="39" customHeight="1">
      <c r="A44" s="111" t="s">
        <v>137</v>
      </c>
      <c r="B44" s="112" t="s">
        <v>109</v>
      </c>
      <c r="C44" s="113" t="s">
        <v>60</v>
      </c>
      <c r="D44" s="113" t="s">
        <v>110</v>
      </c>
      <c r="E44" s="114" t="s">
        <v>73</v>
      </c>
      <c r="F44" s="112">
        <v>3.4</v>
      </c>
      <c r="G44" s="115">
        <v>577.91999999999996</v>
      </c>
      <c r="H44" s="115">
        <v>720.66</v>
      </c>
      <c r="I44" s="115">
        <v>2450.2399999999998</v>
      </c>
      <c r="J44" s="116">
        <v>7.6294894914232074E-3</v>
      </c>
      <c r="K44" s="117"/>
      <c r="L44" s="4"/>
      <c r="M44" s="4"/>
      <c r="N44" s="5"/>
      <c r="O44" s="32"/>
      <c r="P44" s="37"/>
      <c r="Q44" s="4"/>
      <c r="R44" s="4"/>
      <c r="S44" s="27"/>
      <c r="T44" s="54"/>
      <c r="U44" s="25">
        <v>2.16</v>
      </c>
      <c r="V44" s="4">
        <f t="shared" si="21"/>
        <v>0.6352941176470589</v>
      </c>
      <c r="W44" s="4">
        <f t="shared" si="22"/>
        <v>0.6352941176470589</v>
      </c>
      <c r="X44" s="27">
        <f t="shared" si="23"/>
        <v>1556.6230588235294</v>
      </c>
      <c r="Y44" s="39">
        <f t="shared" si="24"/>
        <v>1556.6230588235294</v>
      </c>
      <c r="Z44" s="25"/>
      <c r="AA44" s="4">
        <v>0</v>
      </c>
      <c r="AB44" s="4">
        <f t="shared" si="25"/>
        <v>0.6352941176470589</v>
      </c>
      <c r="AC44" s="27">
        <v>0</v>
      </c>
      <c r="AD44" s="39">
        <f t="shared" si="26"/>
        <v>1556.6230588235294</v>
      </c>
      <c r="AE44" s="133"/>
      <c r="AF44" s="4">
        <f>AE44/F44</f>
        <v>0</v>
      </c>
      <c r="AG44" s="72">
        <f>AF44+AB44</f>
        <v>0.6352941176470589</v>
      </c>
      <c r="AH44" s="27">
        <f>I44*AF44</f>
        <v>0</v>
      </c>
      <c r="AI44" s="39">
        <f>AH44+AD44</f>
        <v>1556.6230588235294</v>
      </c>
      <c r="AK44" s="81">
        <f t="shared" si="5"/>
        <v>893.61694117647039</v>
      </c>
    </row>
    <row r="45" spans="1:37" ht="26.1" customHeight="1">
      <c r="A45" s="111" t="s">
        <v>138</v>
      </c>
      <c r="B45" s="112" t="s">
        <v>139</v>
      </c>
      <c r="C45" s="113" t="s">
        <v>60</v>
      </c>
      <c r="D45" s="113" t="s">
        <v>140</v>
      </c>
      <c r="E45" s="114" t="s">
        <v>73</v>
      </c>
      <c r="F45" s="112">
        <v>3.4</v>
      </c>
      <c r="G45" s="115">
        <v>195.57</v>
      </c>
      <c r="H45" s="115">
        <v>243.87</v>
      </c>
      <c r="I45" s="115">
        <v>829.15</v>
      </c>
      <c r="J45" s="116">
        <v>2.5817843198272629E-3</v>
      </c>
      <c r="K45" s="117"/>
      <c r="L45" s="4"/>
      <c r="M45" s="4"/>
      <c r="N45" s="5"/>
      <c r="O45" s="32"/>
      <c r="P45" s="37"/>
      <c r="Q45" s="4"/>
      <c r="R45" s="4"/>
      <c r="S45" s="27"/>
      <c r="T45" s="54"/>
      <c r="U45" s="25">
        <v>2.16</v>
      </c>
      <c r="V45" s="4">
        <f t="shared" si="21"/>
        <v>0.6352941176470589</v>
      </c>
      <c r="W45" s="4">
        <f t="shared" si="22"/>
        <v>0.6352941176470589</v>
      </c>
      <c r="X45" s="27">
        <f t="shared" si="23"/>
        <v>526.75411764705882</v>
      </c>
      <c r="Y45" s="39">
        <f t="shared" si="24"/>
        <v>526.75411764705882</v>
      </c>
      <c r="Z45" s="25"/>
      <c r="AA45" s="4">
        <v>0</v>
      </c>
      <c r="AB45" s="4">
        <f t="shared" si="25"/>
        <v>0.6352941176470589</v>
      </c>
      <c r="AC45" s="27">
        <v>0</v>
      </c>
      <c r="AD45" s="39">
        <f t="shared" si="26"/>
        <v>526.75411764705882</v>
      </c>
      <c r="AE45" s="133"/>
      <c r="AF45" s="4">
        <f>AE45/F45</f>
        <v>0</v>
      </c>
      <c r="AG45" s="72">
        <f>AF45+AB45</f>
        <v>0.6352941176470589</v>
      </c>
      <c r="AH45" s="27">
        <f>I45*AF45</f>
        <v>0</v>
      </c>
      <c r="AI45" s="39">
        <f>AH45+AD45</f>
        <v>526.75411764705882</v>
      </c>
      <c r="AK45" s="81">
        <f t="shared" si="5"/>
        <v>302.39588235294116</v>
      </c>
    </row>
    <row r="46" spans="1:37" ht="24" customHeight="1">
      <c r="A46" s="105" t="s">
        <v>141</v>
      </c>
      <c r="B46" s="106"/>
      <c r="C46" s="106"/>
      <c r="D46" s="106" t="s">
        <v>142</v>
      </c>
      <c r="E46" s="106"/>
      <c r="F46" s="107"/>
      <c r="G46" s="106"/>
      <c r="H46" s="106"/>
      <c r="I46" s="108">
        <v>106475.06</v>
      </c>
      <c r="J46" s="109">
        <v>0.33153909468813486</v>
      </c>
      <c r="K46" s="110"/>
      <c r="L46" s="1"/>
      <c r="M46" s="1"/>
      <c r="N46" s="3"/>
      <c r="O46" s="33"/>
      <c r="P46" s="35"/>
      <c r="Q46" s="1"/>
      <c r="R46" s="1"/>
      <c r="S46" s="28">
        <f>SUM(S47:S56)</f>
        <v>34874.300000000003</v>
      </c>
      <c r="T46" s="55">
        <f>SUM(T47:T56)</f>
        <v>34874.300000000003</v>
      </c>
      <c r="U46" s="26"/>
      <c r="V46" s="1"/>
      <c r="W46" s="1"/>
      <c r="X46" s="28">
        <f>SUM(X47:X53)</f>
        <v>29493.541651637945</v>
      </c>
      <c r="Y46" s="38">
        <f>SUM(Y47:Y53)</f>
        <v>64367.841651637944</v>
      </c>
      <c r="Z46" s="26"/>
      <c r="AA46" s="1"/>
      <c r="AB46" s="74"/>
      <c r="AC46" s="28">
        <f>SUM(AC47:AC56)</f>
        <v>13852.464914241167</v>
      </c>
      <c r="AD46" s="38">
        <f>AC46+Y46</f>
        <v>78220.306565879117</v>
      </c>
      <c r="AE46" s="132"/>
      <c r="AF46" s="1"/>
      <c r="AG46" s="74"/>
      <c r="AH46" s="28">
        <f>SUM(AH47:AH56)</f>
        <v>24086.598799299289</v>
      </c>
      <c r="AI46" s="38">
        <f>AH46+AD46</f>
        <v>102306.90536517841</v>
      </c>
      <c r="AK46" s="81">
        <f t="shared" si="5"/>
        <v>4168.1546348215925</v>
      </c>
    </row>
    <row r="47" spans="1:37" ht="74.45" customHeight="1">
      <c r="A47" s="111" t="s">
        <v>143</v>
      </c>
      <c r="B47" s="112" t="s">
        <v>144</v>
      </c>
      <c r="C47" s="113" t="s">
        <v>60</v>
      </c>
      <c r="D47" s="113" t="s">
        <v>145</v>
      </c>
      <c r="E47" s="114" t="s">
        <v>57</v>
      </c>
      <c r="F47" s="112">
        <v>195.78</v>
      </c>
      <c r="G47" s="115">
        <v>105.42</v>
      </c>
      <c r="H47" s="115">
        <v>131.44999999999999</v>
      </c>
      <c r="I47" s="115">
        <v>25735.279999999999</v>
      </c>
      <c r="J47" s="116">
        <v>8.0133802533153428E-2</v>
      </c>
      <c r="K47" s="117"/>
      <c r="L47" s="4"/>
      <c r="M47" s="4"/>
      <c r="N47" s="5"/>
      <c r="O47" s="32"/>
      <c r="P47" s="37"/>
      <c r="Q47" s="4"/>
      <c r="R47" s="4"/>
      <c r="S47" s="27"/>
      <c r="T47" s="54"/>
      <c r="U47" s="25">
        <v>117.88</v>
      </c>
      <c r="V47" s="4">
        <f t="shared" ref="V47:V56" si="27">U47/F47</f>
        <v>0.60210440290121559</v>
      </c>
      <c r="W47" s="4">
        <f>V47</f>
        <v>0.60210440290121559</v>
      </c>
      <c r="X47" s="27">
        <f>V47*I47</f>
        <v>15495.325397895595</v>
      </c>
      <c r="Y47" s="39">
        <f>X47</f>
        <v>15495.325397895595</v>
      </c>
      <c r="Z47" s="25"/>
      <c r="AA47" s="4">
        <v>0</v>
      </c>
      <c r="AB47" s="72">
        <v>0.60209999999999997</v>
      </c>
      <c r="AC47" s="27">
        <v>0</v>
      </c>
      <c r="AD47" s="39">
        <f>Y47</f>
        <v>15495.325397895595</v>
      </c>
      <c r="AE47" s="133">
        <v>50.9</v>
      </c>
      <c r="AF47" s="4">
        <f>AE47/F47</f>
        <v>0.25998569823271017</v>
      </c>
      <c r="AG47" s="72">
        <f>AF47+AB47</f>
        <v>0.86208569823271008</v>
      </c>
      <c r="AH47" s="27">
        <f>I47*AF47</f>
        <v>6690.8047400143014</v>
      </c>
      <c r="AI47" s="39">
        <f>AH47+AD47</f>
        <v>22186.130137909895</v>
      </c>
      <c r="AK47" s="81">
        <f t="shared" si="5"/>
        <v>3549.1498620901039</v>
      </c>
    </row>
    <row r="48" spans="1:37" ht="54.6" customHeight="1">
      <c r="A48" s="111" t="s">
        <v>146</v>
      </c>
      <c r="B48" s="112" t="s">
        <v>147</v>
      </c>
      <c r="C48" s="113" t="s">
        <v>60</v>
      </c>
      <c r="D48" s="113" t="s">
        <v>148</v>
      </c>
      <c r="E48" s="114" t="s">
        <v>57</v>
      </c>
      <c r="F48" s="112">
        <v>195.78</v>
      </c>
      <c r="G48" s="115">
        <v>4.82</v>
      </c>
      <c r="H48" s="115">
        <v>6.01</v>
      </c>
      <c r="I48" s="115">
        <v>1176.6300000000001</v>
      </c>
      <c r="J48" s="116">
        <v>3.6637579258739098E-3</v>
      </c>
      <c r="K48" s="117"/>
      <c r="L48" s="4"/>
      <c r="M48" s="4"/>
      <c r="N48" s="5"/>
      <c r="O48" s="32"/>
      <c r="P48" s="37"/>
      <c r="Q48" s="4"/>
      <c r="R48" s="4"/>
      <c r="S48" s="27"/>
      <c r="T48" s="54"/>
      <c r="U48" s="25">
        <v>0</v>
      </c>
      <c r="V48" s="4">
        <f t="shared" si="27"/>
        <v>0</v>
      </c>
      <c r="W48" s="4">
        <f>V48</f>
        <v>0</v>
      </c>
      <c r="X48" s="58" t="s">
        <v>40</v>
      </c>
      <c r="Y48" s="39"/>
      <c r="Z48" s="25">
        <f>F48</f>
        <v>195.78</v>
      </c>
      <c r="AA48" s="4">
        <f>Z48/F48</f>
        <v>1</v>
      </c>
      <c r="AB48" s="72">
        <f>AA48+W48</f>
        <v>1</v>
      </c>
      <c r="AC48" s="82">
        <f>AA48*I48</f>
        <v>1176.6300000000001</v>
      </c>
      <c r="AD48" s="39">
        <f>AC48</f>
        <v>1176.6300000000001</v>
      </c>
      <c r="AE48" s="133"/>
      <c r="AF48" s="4">
        <f>AE48/F48</f>
        <v>0</v>
      </c>
      <c r="AG48" s="72">
        <f>AF48+AB48</f>
        <v>1</v>
      </c>
      <c r="AH48" s="27">
        <f>I48*AF48</f>
        <v>0</v>
      </c>
      <c r="AI48" s="39">
        <f>AH48+AD48</f>
        <v>1176.6300000000001</v>
      </c>
      <c r="AK48" s="81">
        <f t="shared" si="5"/>
        <v>0</v>
      </c>
    </row>
    <row r="49" spans="1:37" ht="60" customHeight="1">
      <c r="A49" s="111" t="s">
        <v>149</v>
      </c>
      <c r="B49" s="112" t="s">
        <v>150</v>
      </c>
      <c r="C49" s="113" t="s">
        <v>60</v>
      </c>
      <c r="D49" s="113" t="s">
        <v>151</v>
      </c>
      <c r="E49" s="114" t="s">
        <v>57</v>
      </c>
      <c r="F49" s="112">
        <v>195.78</v>
      </c>
      <c r="G49" s="115">
        <v>41.23</v>
      </c>
      <c r="H49" s="115">
        <v>51.41</v>
      </c>
      <c r="I49" s="115">
        <v>10065.040000000001</v>
      </c>
      <c r="J49" s="116">
        <v>3.134024296018114E-2</v>
      </c>
      <c r="K49" s="117"/>
      <c r="L49" s="4"/>
      <c r="M49" s="4"/>
      <c r="N49" s="5"/>
      <c r="O49" s="32"/>
      <c r="P49" s="37"/>
      <c r="Q49" s="25"/>
      <c r="R49" s="25"/>
      <c r="S49" s="27"/>
      <c r="T49" s="54"/>
      <c r="U49" s="25">
        <v>0</v>
      </c>
      <c r="V49" s="4">
        <f t="shared" si="27"/>
        <v>0</v>
      </c>
      <c r="W49" s="4">
        <f>V49</f>
        <v>0</v>
      </c>
      <c r="X49" s="58" t="s">
        <v>40</v>
      </c>
      <c r="Y49" s="39"/>
      <c r="Z49" s="25">
        <f>F49</f>
        <v>195.78</v>
      </c>
      <c r="AA49" s="4">
        <f>Z49/F48</f>
        <v>1</v>
      </c>
      <c r="AB49" s="72">
        <f>AA49+W49</f>
        <v>1</v>
      </c>
      <c r="AC49" s="82">
        <f>AA49*I49</f>
        <v>10065.040000000001</v>
      </c>
      <c r="AD49" s="39">
        <f>AC49</f>
        <v>10065.040000000001</v>
      </c>
      <c r="AE49" s="133"/>
      <c r="AF49" s="4">
        <f>AE49/F49</f>
        <v>0</v>
      </c>
      <c r="AG49" s="72">
        <f>AF49+AB49</f>
        <v>1</v>
      </c>
      <c r="AH49" s="27">
        <f>I49*AF49</f>
        <v>0</v>
      </c>
      <c r="AI49" s="39">
        <f>AH49+AD49</f>
        <v>10065.040000000001</v>
      </c>
      <c r="AK49" s="81">
        <f t="shared" si="5"/>
        <v>0</v>
      </c>
    </row>
    <row r="50" spans="1:37" ht="54" customHeight="1">
      <c r="A50" s="111" t="s">
        <v>152</v>
      </c>
      <c r="B50" s="112" t="s">
        <v>153</v>
      </c>
      <c r="C50" s="113" t="s">
        <v>60</v>
      </c>
      <c r="D50" s="113" t="s">
        <v>154</v>
      </c>
      <c r="E50" s="114" t="s">
        <v>57</v>
      </c>
      <c r="F50" s="112">
        <v>900</v>
      </c>
      <c r="G50" s="115">
        <v>23.94</v>
      </c>
      <c r="H50" s="115">
        <v>29.85</v>
      </c>
      <c r="I50" s="115">
        <v>26865</v>
      </c>
      <c r="J50" s="116">
        <v>8.3651493399456572E-2</v>
      </c>
      <c r="K50" s="117"/>
      <c r="L50" s="4"/>
      <c r="M50" s="4"/>
      <c r="N50" s="5"/>
      <c r="O50" s="32"/>
      <c r="P50" s="37">
        <v>500</v>
      </c>
      <c r="Q50" s="4">
        <f>P50/F50</f>
        <v>0.55555555555555558</v>
      </c>
      <c r="R50" s="4">
        <f>Q50</f>
        <v>0.55555555555555558</v>
      </c>
      <c r="S50" s="27">
        <f>I50*Q50</f>
        <v>14925</v>
      </c>
      <c r="T50" s="54">
        <f>S50</f>
        <v>14925</v>
      </c>
      <c r="U50" s="25">
        <v>118</v>
      </c>
      <c r="V50" s="4">
        <f t="shared" si="27"/>
        <v>0.13111111111111112</v>
      </c>
      <c r="W50" s="4">
        <f>V50+R50</f>
        <v>0.68666666666666676</v>
      </c>
      <c r="X50" s="27">
        <f>V50*I50</f>
        <v>3522.3</v>
      </c>
      <c r="Y50" s="39">
        <f>X50+S50</f>
        <v>18447.3</v>
      </c>
      <c r="Z50" s="25"/>
      <c r="AA50" s="4">
        <v>0</v>
      </c>
      <c r="AB50" s="72">
        <f>W50</f>
        <v>0.68666666666666676</v>
      </c>
      <c r="AC50" s="27">
        <v>0</v>
      </c>
      <c r="AD50" s="39">
        <f>Y50</f>
        <v>18447.3</v>
      </c>
      <c r="AE50" s="133">
        <v>270</v>
      </c>
      <c r="AF50" s="4">
        <f>AE50/F50</f>
        <v>0.3</v>
      </c>
      <c r="AG50" s="72">
        <f>AF50+AB50</f>
        <v>0.9866666666666668</v>
      </c>
      <c r="AH50" s="27">
        <f>I50*AF50</f>
        <v>8059.5</v>
      </c>
      <c r="AI50" s="39">
        <f>AH50+AD50</f>
        <v>26506.799999999999</v>
      </c>
      <c r="AK50" s="81">
        <f t="shared" si="5"/>
        <v>358.20000000000073</v>
      </c>
    </row>
    <row r="51" spans="1:37" ht="51.6" customHeight="1">
      <c r="A51" s="111" t="s">
        <v>155</v>
      </c>
      <c r="B51" s="112" t="s">
        <v>156</v>
      </c>
      <c r="C51" s="113" t="s">
        <v>60</v>
      </c>
      <c r="D51" s="113" t="s">
        <v>157</v>
      </c>
      <c r="E51" s="114" t="s">
        <v>57</v>
      </c>
      <c r="F51" s="112">
        <v>1613.29</v>
      </c>
      <c r="G51" s="115">
        <v>2.2400000000000002</v>
      </c>
      <c r="H51" s="115">
        <v>2.79</v>
      </c>
      <c r="I51" s="115">
        <v>4501.07</v>
      </c>
      <c r="J51" s="116">
        <v>1.4015307180178373E-2</v>
      </c>
      <c r="K51" s="117"/>
      <c r="L51" s="4"/>
      <c r="M51" s="4"/>
      <c r="N51" s="5"/>
      <c r="O51" s="32"/>
      <c r="P51" s="37">
        <v>959.03</v>
      </c>
      <c r="Q51" s="4">
        <f>P51/F51</f>
        <v>0.59445604943934449</v>
      </c>
      <c r="R51" s="4">
        <f>Q51</f>
        <v>0.59445604943934449</v>
      </c>
      <c r="S51" s="27">
        <f>ROUND(I51*0.5945,2)</f>
        <v>2675.89</v>
      </c>
      <c r="T51" s="54">
        <f>S51</f>
        <v>2675.89</v>
      </c>
      <c r="U51" s="25">
        <v>503.65</v>
      </c>
      <c r="V51" s="4">
        <f t="shared" si="27"/>
        <v>0.31218813728467915</v>
      </c>
      <c r="W51" s="4">
        <f>V51+R51</f>
        <v>0.90664418672402358</v>
      </c>
      <c r="X51" s="27">
        <f>V51*I51</f>
        <v>1405.1806590879507</v>
      </c>
      <c r="Y51" s="39">
        <f t="shared" ref="Y51:Y52" si="28">X51+S51</f>
        <v>4081.0706590879508</v>
      </c>
      <c r="Z51" s="25"/>
      <c r="AA51" s="4">
        <v>0</v>
      </c>
      <c r="AB51" s="72">
        <f t="shared" ref="AB51:AB52" si="29">W51</f>
        <v>0.90664418672402358</v>
      </c>
      <c r="AC51" s="27">
        <v>0</v>
      </c>
      <c r="AD51" s="39">
        <f t="shared" ref="AD51:AD52" si="30">Y51</f>
        <v>4081.0706590879508</v>
      </c>
      <c r="AE51" s="133">
        <v>138</v>
      </c>
      <c r="AF51" s="4">
        <f>AE51/F51</f>
        <v>8.5539487630866121E-2</v>
      </c>
      <c r="AG51" s="72">
        <f>AF51+AB51</f>
        <v>0.99218367435488974</v>
      </c>
      <c r="AH51" s="27">
        <f>I51*AF51</f>
        <v>385.01922159066254</v>
      </c>
      <c r="AI51" s="39">
        <f>AH51+AD51</f>
        <v>4466.0898806786136</v>
      </c>
      <c r="AK51" s="81">
        <f t="shared" si="5"/>
        <v>34.980119321386155</v>
      </c>
    </row>
    <row r="52" spans="1:37" ht="43.15" customHeight="1">
      <c r="A52" s="111" t="s">
        <v>158</v>
      </c>
      <c r="B52" s="112" t="s">
        <v>159</v>
      </c>
      <c r="C52" s="113" t="s">
        <v>60</v>
      </c>
      <c r="D52" s="113" t="s">
        <v>160</v>
      </c>
      <c r="E52" s="114" t="s">
        <v>57</v>
      </c>
      <c r="F52" s="112">
        <v>1613.29</v>
      </c>
      <c r="G52" s="115">
        <v>14.45</v>
      </c>
      <c r="H52" s="115">
        <v>18.010000000000002</v>
      </c>
      <c r="I52" s="115">
        <v>29055.35</v>
      </c>
      <c r="J52" s="116">
        <v>9.0471744602415805E-2</v>
      </c>
      <c r="K52" s="117"/>
      <c r="L52" s="4"/>
      <c r="M52" s="4"/>
      <c r="N52" s="5"/>
      <c r="O52" s="32"/>
      <c r="P52" s="37">
        <v>959.03</v>
      </c>
      <c r="Q52" s="4">
        <f>P52/F52</f>
        <v>0.59445604943934449</v>
      </c>
      <c r="R52" s="4">
        <f>Q52</f>
        <v>0.59445604943934449</v>
      </c>
      <c r="S52" s="27">
        <f>ROUND(I52*0.5945,2)</f>
        <v>17273.41</v>
      </c>
      <c r="T52" s="54">
        <f>S52</f>
        <v>17273.41</v>
      </c>
      <c r="U52" s="25">
        <v>503.65</v>
      </c>
      <c r="V52" s="4">
        <f t="shared" si="27"/>
        <v>0.31218813728467915</v>
      </c>
      <c r="W52" s="4">
        <f>V52+R52</f>
        <v>0.90664418672402358</v>
      </c>
      <c r="X52" s="27">
        <f>V52*I52</f>
        <v>9070.7355946544012</v>
      </c>
      <c r="Y52" s="39">
        <f t="shared" si="28"/>
        <v>26344.145594654401</v>
      </c>
      <c r="Z52" s="25"/>
      <c r="AA52" s="4">
        <v>0</v>
      </c>
      <c r="AB52" s="72">
        <f t="shared" si="29"/>
        <v>0.90664418672402358</v>
      </c>
      <c r="AC52" s="27">
        <v>0</v>
      </c>
      <c r="AD52" s="39">
        <f t="shared" si="30"/>
        <v>26344.145594654401</v>
      </c>
      <c r="AE52" s="133">
        <v>138</v>
      </c>
      <c r="AF52" s="4">
        <f>AE52/F52</f>
        <v>8.5539487630866121E-2</v>
      </c>
      <c r="AG52" s="72">
        <f>AF52+AB52</f>
        <v>0.99218367435488974</v>
      </c>
      <c r="AH52" s="27">
        <f>I52*AF52</f>
        <v>2485.3797519354857</v>
      </c>
      <c r="AI52" s="39">
        <f>AH52+AD52</f>
        <v>28829.525346589886</v>
      </c>
      <c r="AK52" s="81">
        <f t="shared" si="5"/>
        <v>225.82465341011266</v>
      </c>
    </row>
    <row r="53" spans="1:37" ht="102.6" customHeight="1">
      <c r="A53" s="111" t="s">
        <v>161</v>
      </c>
      <c r="B53" s="112" t="s">
        <v>162</v>
      </c>
      <c r="C53" s="113" t="s">
        <v>60</v>
      </c>
      <c r="D53" s="113" t="s">
        <v>163</v>
      </c>
      <c r="E53" s="114" t="s">
        <v>57</v>
      </c>
      <c r="F53" s="112">
        <v>76.959999999999994</v>
      </c>
      <c r="G53" s="115">
        <v>45</v>
      </c>
      <c r="H53" s="115">
        <v>56.11</v>
      </c>
      <c r="I53" s="115">
        <v>4318.22</v>
      </c>
      <c r="J53" s="116">
        <v>1.3445953911312166E-2</v>
      </c>
      <c r="K53" s="117"/>
      <c r="L53" s="4"/>
      <c r="M53" s="4"/>
      <c r="N53" s="5"/>
      <c r="O53" s="32"/>
      <c r="P53" s="37"/>
      <c r="Q53" s="25"/>
      <c r="R53" s="25"/>
      <c r="S53" s="27"/>
      <c r="T53" s="54"/>
      <c r="U53" s="25">
        <v>0</v>
      </c>
      <c r="V53" s="4">
        <f t="shared" si="27"/>
        <v>0</v>
      </c>
      <c r="W53" s="4">
        <f t="shared" ref="W53:W56" si="31">V53+R53</f>
        <v>0</v>
      </c>
      <c r="X53" s="58" t="s">
        <v>40</v>
      </c>
      <c r="Y53" s="39"/>
      <c r="Z53" s="25">
        <v>46.53</v>
      </c>
      <c r="AA53" s="4">
        <f>Z53/F53</f>
        <v>0.6045997920997922</v>
      </c>
      <c r="AB53" s="72">
        <f>AA53+W53</f>
        <v>0.6045997920997922</v>
      </c>
      <c r="AC53" s="82">
        <f>AA53*I53</f>
        <v>2610.7949142411649</v>
      </c>
      <c r="AD53" s="39">
        <f>AC53</f>
        <v>2610.7949142411649</v>
      </c>
      <c r="AE53" s="133">
        <v>30.43</v>
      </c>
      <c r="AF53" s="4">
        <f>AE53/F53</f>
        <v>0.39540020790020791</v>
      </c>
      <c r="AG53" s="72">
        <f>AF53+AB53</f>
        <v>1</v>
      </c>
      <c r="AH53" s="27">
        <f>I53*AF53</f>
        <v>1707.4250857588358</v>
      </c>
      <c r="AI53" s="39">
        <f>AH53+AD53</f>
        <v>4318.2200000000012</v>
      </c>
      <c r="AK53" s="81">
        <f t="shared" si="5"/>
        <v>0</v>
      </c>
    </row>
    <row r="54" spans="1:37" ht="54" customHeight="1">
      <c r="A54" s="111" t="s">
        <v>164</v>
      </c>
      <c r="B54" s="112" t="s">
        <v>165</v>
      </c>
      <c r="C54" s="113" t="s">
        <v>60</v>
      </c>
      <c r="D54" s="113" t="s">
        <v>166</v>
      </c>
      <c r="E54" s="114" t="s">
        <v>57</v>
      </c>
      <c r="F54" s="112">
        <v>46.53</v>
      </c>
      <c r="G54" s="115">
        <v>55.69</v>
      </c>
      <c r="H54" s="115">
        <v>69.44</v>
      </c>
      <c r="I54" s="115">
        <v>3231.04</v>
      </c>
      <c r="J54" s="116">
        <v>1.0060722919537694E-2</v>
      </c>
      <c r="K54" s="117"/>
      <c r="L54" s="4"/>
      <c r="M54" s="4"/>
      <c r="N54" s="5"/>
      <c r="O54" s="32"/>
      <c r="P54" s="37"/>
      <c r="Q54" s="25"/>
      <c r="R54" s="25"/>
      <c r="S54" s="27"/>
      <c r="T54" s="54"/>
      <c r="U54" s="25">
        <v>0</v>
      </c>
      <c r="V54" s="4">
        <f t="shared" si="27"/>
        <v>0</v>
      </c>
      <c r="W54" s="4">
        <f t="shared" si="31"/>
        <v>0</v>
      </c>
      <c r="X54" s="58" t="s">
        <v>40</v>
      </c>
      <c r="Y54" s="39"/>
      <c r="Z54" s="25"/>
      <c r="AA54" s="4">
        <v>0</v>
      </c>
      <c r="AB54" s="72">
        <v>0</v>
      </c>
      <c r="AC54" s="58">
        <v>0</v>
      </c>
      <c r="AD54" s="39">
        <v>0</v>
      </c>
      <c r="AE54" s="133">
        <v>46.53</v>
      </c>
      <c r="AF54" s="4">
        <f>AE54/F54</f>
        <v>1</v>
      </c>
      <c r="AG54" s="72">
        <f>AF54+AB54</f>
        <v>1</v>
      </c>
      <c r="AH54" s="27">
        <f>I54*AF54</f>
        <v>3231.04</v>
      </c>
      <c r="AI54" s="39">
        <f>AH54+AD54</f>
        <v>3231.04</v>
      </c>
      <c r="AK54" s="81">
        <f t="shared" si="5"/>
        <v>0</v>
      </c>
    </row>
    <row r="55" spans="1:37" ht="48.6" customHeight="1">
      <c r="A55" s="111" t="s">
        <v>167</v>
      </c>
      <c r="B55" s="112" t="s">
        <v>168</v>
      </c>
      <c r="C55" s="113" t="s">
        <v>60</v>
      </c>
      <c r="D55" s="113" t="s">
        <v>169</v>
      </c>
      <c r="E55" s="114" t="s">
        <v>124</v>
      </c>
      <c r="F55" s="112">
        <v>50.9</v>
      </c>
      <c r="G55" s="115">
        <v>7.04</v>
      </c>
      <c r="H55" s="115">
        <v>8.77</v>
      </c>
      <c r="I55" s="115">
        <v>446.39</v>
      </c>
      <c r="J55" s="116">
        <v>1.3899568263012626E-3</v>
      </c>
      <c r="K55" s="117"/>
      <c r="L55" s="4"/>
      <c r="M55" s="4"/>
      <c r="N55" s="5"/>
      <c r="O55" s="32"/>
      <c r="P55" s="37"/>
      <c r="Q55" s="25"/>
      <c r="R55" s="25"/>
      <c r="S55" s="27"/>
      <c r="T55" s="54"/>
      <c r="U55" s="25">
        <v>0</v>
      </c>
      <c r="V55" s="4">
        <f t="shared" si="27"/>
        <v>0</v>
      </c>
      <c r="W55" s="4">
        <f t="shared" si="31"/>
        <v>0</v>
      </c>
      <c r="X55" s="58" t="s">
        <v>40</v>
      </c>
      <c r="Y55" s="39"/>
      <c r="Z55" s="25"/>
      <c r="AA55" s="4">
        <v>0</v>
      </c>
      <c r="AB55" s="72">
        <v>0</v>
      </c>
      <c r="AC55" s="58">
        <v>0</v>
      </c>
      <c r="AD55" s="39">
        <v>0</v>
      </c>
      <c r="AE55" s="133">
        <v>50.9</v>
      </c>
      <c r="AF55" s="4">
        <f>AE55/F55</f>
        <v>1</v>
      </c>
      <c r="AG55" s="72">
        <f>AF55+AB55</f>
        <v>1</v>
      </c>
      <c r="AH55" s="27">
        <f>I55*AF55</f>
        <v>446.39</v>
      </c>
      <c r="AI55" s="39">
        <f>AH55+AD55</f>
        <v>446.39</v>
      </c>
      <c r="AK55" s="81">
        <f t="shared" si="5"/>
        <v>0</v>
      </c>
    </row>
    <row r="56" spans="1:37" ht="51.6" customHeight="1">
      <c r="A56" s="111" t="s">
        <v>170</v>
      </c>
      <c r="B56" s="112" t="s">
        <v>171</v>
      </c>
      <c r="C56" s="113" t="s">
        <v>60</v>
      </c>
      <c r="D56" s="113" t="s">
        <v>172</v>
      </c>
      <c r="E56" s="114" t="s">
        <v>124</v>
      </c>
      <c r="F56" s="112">
        <v>8</v>
      </c>
      <c r="G56" s="115">
        <v>108.37</v>
      </c>
      <c r="H56" s="115">
        <v>135.13</v>
      </c>
      <c r="I56" s="115">
        <v>1081.04</v>
      </c>
      <c r="J56" s="116">
        <v>3.3661124297244939E-3</v>
      </c>
      <c r="K56" s="117"/>
      <c r="L56" s="4"/>
      <c r="M56" s="4"/>
      <c r="N56" s="5"/>
      <c r="O56" s="32"/>
      <c r="P56" s="37"/>
      <c r="Q56" s="25"/>
      <c r="R56" s="25"/>
      <c r="S56" s="27"/>
      <c r="T56" s="54"/>
      <c r="U56" s="25">
        <v>0</v>
      </c>
      <c r="V56" s="4">
        <f t="shared" si="27"/>
        <v>0</v>
      </c>
      <c r="W56" s="4">
        <f t="shared" si="31"/>
        <v>0</v>
      </c>
      <c r="X56" s="58" t="s">
        <v>40</v>
      </c>
      <c r="Y56" s="39"/>
      <c r="Z56" s="25"/>
      <c r="AA56" s="4">
        <v>0</v>
      </c>
      <c r="AB56" s="72">
        <v>0</v>
      </c>
      <c r="AC56" s="58">
        <v>0</v>
      </c>
      <c r="AD56" s="39">
        <v>0</v>
      </c>
      <c r="AE56" s="133">
        <v>8</v>
      </c>
      <c r="AF56" s="4">
        <f>AE56/F56</f>
        <v>1</v>
      </c>
      <c r="AG56" s="72">
        <f>AF56+AB56</f>
        <v>1</v>
      </c>
      <c r="AH56" s="27">
        <f>I56*AF56</f>
        <v>1081.04</v>
      </c>
      <c r="AI56" s="39">
        <f>AH56+AD56</f>
        <v>1081.04</v>
      </c>
      <c r="AK56" s="81">
        <f t="shared" si="5"/>
        <v>0</v>
      </c>
    </row>
    <row r="57" spans="1:37" ht="24" customHeight="1">
      <c r="A57" s="105" t="s">
        <v>173</v>
      </c>
      <c r="B57" s="106"/>
      <c r="C57" s="106"/>
      <c r="D57" s="106" t="s">
        <v>174</v>
      </c>
      <c r="E57" s="106"/>
      <c r="F57" s="107"/>
      <c r="G57" s="106"/>
      <c r="H57" s="106"/>
      <c r="I57" s="108">
        <v>32040.23</v>
      </c>
      <c r="J57" s="109">
        <v>9.9765981327454692E-2</v>
      </c>
      <c r="K57" s="110"/>
      <c r="L57" s="1"/>
      <c r="M57" s="1"/>
      <c r="N57" s="3"/>
      <c r="O57" s="33"/>
      <c r="P57" s="35"/>
      <c r="Q57" s="26"/>
      <c r="R57" s="26"/>
      <c r="S57" s="42"/>
      <c r="T57" s="53"/>
      <c r="U57" s="26"/>
      <c r="V57" s="1"/>
      <c r="W57" s="1"/>
      <c r="X57" s="42"/>
      <c r="Y57" s="43"/>
      <c r="Z57" s="26"/>
      <c r="AA57" s="1"/>
      <c r="AB57" s="74"/>
      <c r="AC57" s="28">
        <f>AC58</f>
        <v>18182.383264129181</v>
      </c>
      <c r="AD57" s="38">
        <f>AC57+Y57</f>
        <v>18182.383264129181</v>
      </c>
      <c r="AE57" s="132"/>
      <c r="AF57" s="1"/>
      <c r="AG57" s="74"/>
      <c r="AH57" s="28">
        <f>SUM(AH58)</f>
        <v>1973.32</v>
      </c>
      <c r="AI57" s="38">
        <f>AH57+AD57</f>
        <v>20155.703264129181</v>
      </c>
      <c r="AK57" s="81">
        <f t="shared" si="5"/>
        <v>11884.526735870819</v>
      </c>
    </row>
    <row r="58" spans="1:37" ht="24" customHeight="1">
      <c r="A58" s="105" t="s">
        <v>175</v>
      </c>
      <c r="B58" s="106"/>
      <c r="C58" s="106"/>
      <c r="D58" s="106" t="s">
        <v>176</v>
      </c>
      <c r="E58" s="106"/>
      <c r="F58" s="107"/>
      <c r="G58" s="106"/>
      <c r="H58" s="106"/>
      <c r="I58" s="108">
        <v>32040.23</v>
      </c>
      <c r="J58" s="109">
        <v>9.9765981327454692E-2</v>
      </c>
      <c r="K58" s="110"/>
      <c r="L58" s="1"/>
      <c r="M58" s="1"/>
      <c r="N58" s="3"/>
      <c r="O58" s="33"/>
      <c r="P58" s="35"/>
      <c r="Q58" s="26"/>
      <c r="R58" s="26"/>
      <c r="S58" s="42"/>
      <c r="T58" s="53"/>
      <c r="U58" s="26"/>
      <c r="V58" s="1"/>
      <c r="W58" s="1"/>
      <c r="X58" s="42"/>
      <c r="Y58" s="43"/>
      <c r="Z58" s="26"/>
      <c r="AA58" s="1"/>
      <c r="AB58" s="74"/>
      <c r="AC58" s="79">
        <f>SUM(AC59:AC61)</f>
        <v>18182.383264129181</v>
      </c>
      <c r="AD58" s="80">
        <f>AC58+Y58</f>
        <v>18182.383264129181</v>
      </c>
      <c r="AE58" s="132"/>
      <c r="AF58" s="1"/>
      <c r="AG58" s="74"/>
      <c r="AH58" s="28">
        <f>SUM(AH59:AH61)</f>
        <v>1973.32</v>
      </c>
      <c r="AI58" s="38">
        <f>AH58+AD58</f>
        <v>20155.703264129181</v>
      </c>
      <c r="AK58" s="81">
        <f t="shared" si="5"/>
        <v>11884.526735870819</v>
      </c>
    </row>
    <row r="59" spans="1:37" ht="77.45" customHeight="1">
      <c r="A59" s="111" t="s">
        <v>177</v>
      </c>
      <c r="B59" s="112" t="s">
        <v>178</v>
      </c>
      <c r="C59" s="113" t="s">
        <v>60</v>
      </c>
      <c r="D59" s="113" t="s">
        <v>179</v>
      </c>
      <c r="E59" s="114" t="s">
        <v>37</v>
      </c>
      <c r="F59" s="112">
        <v>6</v>
      </c>
      <c r="G59" s="115">
        <v>1582.46</v>
      </c>
      <c r="H59" s="115">
        <v>1973.32</v>
      </c>
      <c r="I59" s="115">
        <v>11839.92</v>
      </c>
      <c r="J59" s="116">
        <v>3.6866815176999586E-2</v>
      </c>
      <c r="K59" s="117"/>
      <c r="L59" s="4"/>
      <c r="M59" s="4"/>
      <c r="N59" s="5"/>
      <c r="O59" s="32"/>
      <c r="P59" s="37"/>
      <c r="Q59" s="25"/>
      <c r="R59" s="25"/>
      <c r="S59" s="27"/>
      <c r="T59" s="54"/>
      <c r="U59" s="25"/>
      <c r="V59" s="4"/>
      <c r="W59" s="4"/>
      <c r="X59" s="27"/>
      <c r="Y59" s="39"/>
      <c r="Z59" s="71">
        <v>2</v>
      </c>
      <c r="AA59" s="72">
        <f>Z59/F59</f>
        <v>0.33333333333333331</v>
      </c>
      <c r="AB59" s="72">
        <f>AA59+W59</f>
        <v>0.33333333333333331</v>
      </c>
      <c r="AC59" s="27">
        <f>AA59*I59</f>
        <v>3946.64</v>
      </c>
      <c r="AD59" s="39">
        <f>AC59</f>
        <v>3946.64</v>
      </c>
      <c r="AE59" s="133">
        <v>1</v>
      </c>
      <c r="AF59" s="4">
        <f>AE59/F59</f>
        <v>0.16666666666666666</v>
      </c>
      <c r="AG59" s="72">
        <f>AF59+AB59</f>
        <v>0.5</v>
      </c>
      <c r="AH59" s="27">
        <f>I59*AF59</f>
        <v>1973.32</v>
      </c>
      <c r="AI59" s="39">
        <f>AH59+AD59</f>
        <v>5919.96</v>
      </c>
      <c r="AK59" s="81">
        <f t="shared" si="5"/>
        <v>5919.96</v>
      </c>
    </row>
    <row r="60" spans="1:37" ht="59.45" customHeight="1">
      <c r="A60" s="111" t="s">
        <v>180</v>
      </c>
      <c r="B60" s="112" t="s">
        <v>181</v>
      </c>
      <c r="C60" s="113" t="s">
        <v>60</v>
      </c>
      <c r="D60" s="113" t="s">
        <v>182</v>
      </c>
      <c r="E60" s="114" t="s">
        <v>57</v>
      </c>
      <c r="F60" s="112">
        <v>95.37</v>
      </c>
      <c r="G60" s="115">
        <v>97.09</v>
      </c>
      <c r="H60" s="115">
        <v>121.07</v>
      </c>
      <c r="I60" s="115">
        <v>11546.44</v>
      </c>
      <c r="J60" s="116">
        <v>3.5952985276278479E-2</v>
      </c>
      <c r="K60" s="117"/>
      <c r="L60" s="4"/>
      <c r="M60" s="4"/>
      <c r="N60" s="5"/>
      <c r="O60" s="32"/>
      <c r="P60" s="37"/>
      <c r="Q60" s="25"/>
      <c r="R60" s="25"/>
      <c r="S60" s="27"/>
      <c r="T60" s="54"/>
      <c r="U60" s="25"/>
      <c r="V60" s="4"/>
      <c r="W60" s="4"/>
      <c r="X60" s="27"/>
      <c r="Y60" s="39"/>
      <c r="Z60" s="71">
        <v>67.209999999999994</v>
      </c>
      <c r="AA60" s="4">
        <f>Z60/F60</f>
        <v>0.70472895040369077</v>
      </c>
      <c r="AB60" s="72">
        <f>AA60+W60</f>
        <v>0.70472895040369077</v>
      </c>
      <c r="AC60" s="27">
        <f>AA60*I60</f>
        <v>8137.1105420991917</v>
      </c>
      <c r="AD60" s="39">
        <f t="shared" ref="AD60:AD61" si="32">AC60</f>
        <v>8137.1105420991917</v>
      </c>
      <c r="AE60" s="133"/>
      <c r="AF60" s="4">
        <f>AE60/F60</f>
        <v>0</v>
      </c>
      <c r="AG60" s="72">
        <f>AF60+AB60</f>
        <v>0.70472895040369077</v>
      </c>
      <c r="AH60" s="27">
        <f>I60*AF60</f>
        <v>0</v>
      </c>
      <c r="AI60" s="39">
        <f>AH60+AD60</f>
        <v>8137.1105420991917</v>
      </c>
      <c r="AK60" s="81">
        <f t="shared" si="5"/>
        <v>3409.3294579008088</v>
      </c>
    </row>
    <row r="61" spans="1:37" ht="67.150000000000006" customHeight="1">
      <c r="A61" s="111" t="s">
        <v>183</v>
      </c>
      <c r="B61" s="112" t="s">
        <v>184</v>
      </c>
      <c r="C61" s="113" t="s">
        <v>60</v>
      </c>
      <c r="D61" s="113" t="s">
        <v>185</v>
      </c>
      <c r="E61" s="114" t="s">
        <v>57</v>
      </c>
      <c r="F61" s="112">
        <v>95.37</v>
      </c>
      <c r="G61" s="115">
        <v>72.77</v>
      </c>
      <c r="H61" s="115">
        <v>90.74</v>
      </c>
      <c r="I61" s="115">
        <v>8653.8700000000008</v>
      </c>
      <c r="J61" s="116">
        <v>2.6946180874176634E-2</v>
      </c>
      <c r="K61" s="117"/>
      <c r="L61" s="4"/>
      <c r="M61" s="4"/>
      <c r="N61" s="5"/>
      <c r="O61" s="32"/>
      <c r="P61" s="37"/>
      <c r="Q61" s="25"/>
      <c r="R61" s="25"/>
      <c r="S61" s="27"/>
      <c r="T61" s="54"/>
      <c r="U61" s="25"/>
      <c r="V61" s="4"/>
      <c r="W61" s="4"/>
      <c r="X61" s="27"/>
      <c r="Y61" s="39"/>
      <c r="Z61" s="71">
        <v>67.209999999999994</v>
      </c>
      <c r="AA61" s="4">
        <f>Z61/F61</f>
        <v>0.70472895040369077</v>
      </c>
      <c r="AB61" s="72">
        <f>AA61+W61</f>
        <v>0.70472895040369077</v>
      </c>
      <c r="AC61" s="27">
        <f>AA61*I61</f>
        <v>6098.6327220299881</v>
      </c>
      <c r="AD61" s="39">
        <f t="shared" si="32"/>
        <v>6098.6327220299881</v>
      </c>
      <c r="AE61" s="133"/>
      <c r="AF61" s="4">
        <f>AE61/F61</f>
        <v>0</v>
      </c>
      <c r="AG61" s="72">
        <f>AF61+AB61</f>
        <v>0.70472895040369077</v>
      </c>
      <c r="AH61" s="27">
        <f>I61*AF61</f>
        <v>0</v>
      </c>
      <c r="AI61" s="39">
        <f>AH61+AD61</f>
        <v>6098.6327220299881</v>
      </c>
      <c r="AK61" s="81">
        <f t="shared" si="5"/>
        <v>2555.2372779700127</v>
      </c>
    </row>
    <row r="62" spans="1:37" ht="24" customHeight="1">
      <c r="A62" s="105" t="s">
        <v>186</v>
      </c>
      <c r="B62" s="106"/>
      <c r="C62" s="106"/>
      <c r="D62" s="106" t="s">
        <v>187</v>
      </c>
      <c r="E62" s="106"/>
      <c r="F62" s="107"/>
      <c r="G62" s="106"/>
      <c r="H62" s="106"/>
      <c r="I62" s="108">
        <v>3783.13</v>
      </c>
      <c r="J62" s="109">
        <v>1.1779805480152099E-2</v>
      </c>
      <c r="K62" s="110"/>
      <c r="L62" s="1"/>
      <c r="M62" s="1"/>
      <c r="N62" s="3"/>
      <c r="O62" s="33"/>
      <c r="P62" s="35"/>
      <c r="Q62" s="26"/>
      <c r="R62" s="26"/>
      <c r="S62" s="42"/>
      <c r="T62" s="53"/>
      <c r="U62" s="26"/>
      <c r="V62" s="1"/>
      <c r="W62" s="1"/>
      <c r="X62" s="42"/>
      <c r="Y62" s="43"/>
      <c r="Z62" s="26"/>
      <c r="AA62" s="1"/>
      <c r="AB62" s="74"/>
      <c r="AC62" s="42"/>
      <c r="AD62" s="43"/>
      <c r="AE62" s="132"/>
      <c r="AF62" s="1"/>
      <c r="AG62" s="74"/>
      <c r="AH62" s="28"/>
      <c r="AI62" s="38"/>
      <c r="AK62" s="81">
        <f t="shared" si="5"/>
        <v>3783.13</v>
      </c>
    </row>
    <row r="63" spans="1:37" ht="39" customHeight="1">
      <c r="A63" s="111" t="s">
        <v>188</v>
      </c>
      <c r="B63" s="112" t="s">
        <v>189</v>
      </c>
      <c r="C63" s="113" t="s">
        <v>60</v>
      </c>
      <c r="D63" s="113" t="s">
        <v>190</v>
      </c>
      <c r="E63" s="114" t="s">
        <v>124</v>
      </c>
      <c r="F63" s="112">
        <v>31.96</v>
      </c>
      <c r="G63" s="115">
        <v>72.75</v>
      </c>
      <c r="H63" s="115">
        <v>90.71</v>
      </c>
      <c r="I63" s="115">
        <v>2899.09</v>
      </c>
      <c r="J63" s="116">
        <v>9.0271061976337445E-3</v>
      </c>
      <c r="K63" s="117"/>
      <c r="L63" s="4"/>
      <c r="M63" s="4"/>
      <c r="N63" s="5"/>
      <c r="O63" s="32"/>
      <c r="P63" s="37"/>
      <c r="Q63" s="25"/>
      <c r="R63" s="25"/>
      <c r="S63" s="27"/>
      <c r="T63" s="54"/>
      <c r="U63" s="25"/>
      <c r="V63" s="4"/>
      <c r="W63" s="4"/>
      <c r="X63" s="27"/>
      <c r="Y63" s="39"/>
      <c r="Z63" s="25"/>
      <c r="AA63" s="4"/>
      <c r="AB63" s="72"/>
      <c r="AC63" s="27"/>
      <c r="AD63" s="39"/>
      <c r="AE63" s="133"/>
      <c r="AF63" s="4"/>
      <c r="AG63" s="72"/>
      <c r="AH63" s="27"/>
      <c r="AI63" s="39"/>
      <c r="AK63" s="81">
        <f t="shared" si="5"/>
        <v>2899.09</v>
      </c>
    </row>
    <row r="64" spans="1:37" ht="26.1" customHeight="1">
      <c r="A64" s="111" t="s">
        <v>191</v>
      </c>
      <c r="B64" s="112" t="s">
        <v>192</v>
      </c>
      <c r="C64" s="113" t="s">
        <v>60</v>
      </c>
      <c r="D64" s="113" t="s">
        <v>193</v>
      </c>
      <c r="E64" s="114" t="s">
        <v>124</v>
      </c>
      <c r="F64" s="112">
        <v>12</v>
      </c>
      <c r="G64" s="115">
        <v>59.08</v>
      </c>
      <c r="H64" s="115">
        <v>73.67</v>
      </c>
      <c r="I64" s="115">
        <v>884.04</v>
      </c>
      <c r="J64" s="116">
        <v>2.7526992825183541E-3</v>
      </c>
      <c r="K64" s="117"/>
      <c r="L64" s="4"/>
      <c r="M64" s="4"/>
      <c r="N64" s="5"/>
      <c r="O64" s="32"/>
      <c r="P64" s="37"/>
      <c r="Q64" s="25"/>
      <c r="R64" s="25"/>
      <c r="S64" s="27"/>
      <c r="T64" s="54"/>
      <c r="U64" s="25"/>
      <c r="V64" s="4"/>
      <c r="W64" s="4"/>
      <c r="X64" s="27"/>
      <c r="Y64" s="39"/>
      <c r="Z64" s="25"/>
      <c r="AA64" s="4"/>
      <c r="AB64" s="72"/>
      <c r="AC64" s="27"/>
      <c r="AD64" s="39"/>
      <c r="AE64" s="133"/>
      <c r="AF64" s="4"/>
      <c r="AG64" s="72"/>
      <c r="AH64" s="27"/>
      <c r="AI64" s="39"/>
      <c r="AK64" s="81">
        <f t="shared" si="5"/>
        <v>884.04</v>
      </c>
    </row>
    <row r="65" spans="1:37" ht="24" customHeight="1">
      <c r="A65" s="105" t="s">
        <v>194</v>
      </c>
      <c r="B65" s="106"/>
      <c r="C65" s="106"/>
      <c r="D65" s="106" t="s">
        <v>195</v>
      </c>
      <c r="E65" s="106"/>
      <c r="F65" s="107"/>
      <c r="G65" s="106"/>
      <c r="H65" s="106"/>
      <c r="I65" s="108">
        <v>4769.79</v>
      </c>
      <c r="J65" s="109">
        <v>1.4852040078235398E-2</v>
      </c>
      <c r="K65" s="110"/>
      <c r="L65" s="1"/>
      <c r="M65" s="1"/>
      <c r="N65" s="3"/>
      <c r="O65" s="33"/>
      <c r="P65" s="35"/>
      <c r="Q65" s="26"/>
      <c r="R65" s="26"/>
      <c r="S65" s="42"/>
      <c r="T65" s="53"/>
      <c r="U65" s="26"/>
      <c r="V65" s="1"/>
      <c r="W65" s="1"/>
      <c r="X65" s="42"/>
      <c r="Y65" s="43"/>
      <c r="Z65" s="26"/>
      <c r="AA65" s="1"/>
      <c r="AB65" s="74"/>
      <c r="AC65" s="42"/>
      <c r="AD65" s="43"/>
      <c r="AE65" s="132"/>
      <c r="AF65" s="1"/>
      <c r="AG65" s="74"/>
      <c r="AH65" s="28">
        <f>SUM(AH66)</f>
        <v>4769.79</v>
      </c>
      <c r="AI65" s="38">
        <f>AH65+AD65</f>
        <v>4769.79</v>
      </c>
      <c r="AK65" s="81">
        <f t="shared" si="5"/>
        <v>0</v>
      </c>
    </row>
    <row r="66" spans="1:37" ht="39" customHeight="1">
      <c r="A66" s="111" t="s">
        <v>196</v>
      </c>
      <c r="B66" s="112" t="s">
        <v>197</v>
      </c>
      <c r="C66" s="113" t="s">
        <v>60</v>
      </c>
      <c r="D66" s="113" t="s">
        <v>198</v>
      </c>
      <c r="E66" s="114" t="s">
        <v>57</v>
      </c>
      <c r="F66" s="112">
        <v>46.53</v>
      </c>
      <c r="G66" s="115">
        <v>82.21</v>
      </c>
      <c r="H66" s="115">
        <v>102.51</v>
      </c>
      <c r="I66" s="115">
        <v>4769.79</v>
      </c>
      <c r="J66" s="116">
        <v>1.4852040078235398E-2</v>
      </c>
      <c r="K66" s="117"/>
      <c r="L66" s="4"/>
      <c r="M66" s="4"/>
      <c r="N66" s="5"/>
      <c r="O66" s="32"/>
      <c r="P66" s="37"/>
      <c r="Q66" s="25"/>
      <c r="R66" s="25"/>
      <c r="S66" s="27"/>
      <c r="T66" s="54"/>
      <c r="U66" s="25"/>
      <c r="V66" s="4"/>
      <c r="W66" s="4"/>
      <c r="X66" s="27"/>
      <c r="Y66" s="39"/>
      <c r="Z66" s="25"/>
      <c r="AA66" s="4"/>
      <c r="AB66" s="72"/>
      <c r="AC66" s="27"/>
      <c r="AD66" s="39"/>
      <c r="AE66" s="133">
        <v>46.53</v>
      </c>
      <c r="AF66" s="4">
        <f>AE66/F66</f>
        <v>1</v>
      </c>
      <c r="AG66" s="72">
        <f>AF66+AB66</f>
        <v>1</v>
      </c>
      <c r="AH66" s="27">
        <f>I66*AF66</f>
        <v>4769.79</v>
      </c>
      <c r="AI66" s="39">
        <f>AH66+AD66</f>
        <v>4769.79</v>
      </c>
      <c r="AK66" s="81">
        <f t="shared" si="5"/>
        <v>0</v>
      </c>
    </row>
    <row r="67" spans="1:37" ht="24" customHeight="1">
      <c r="A67" s="105" t="s">
        <v>199</v>
      </c>
      <c r="B67" s="106"/>
      <c r="C67" s="106"/>
      <c r="D67" s="106" t="s">
        <v>200</v>
      </c>
      <c r="E67" s="106"/>
      <c r="F67" s="107"/>
      <c r="G67" s="106"/>
      <c r="H67" s="106"/>
      <c r="I67" s="108">
        <v>13207.54</v>
      </c>
      <c r="J67" s="109">
        <v>4.1125272478431368E-2</v>
      </c>
      <c r="K67" s="110"/>
      <c r="L67" s="1"/>
      <c r="M67" s="1"/>
      <c r="N67" s="3"/>
      <c r="O67" s="33"/>
      <c r="P67" s="35"/>
      <c r="Q67" s="26"/>
      <c r="R67" s="26"/>
      <c r="S67" s="42"/>
      <c r="T67" s="53"/>
      <c r="U67" s="26"/>
      <c r="V67" s="1"/>
      <c r="W67" s="1"/>
      <c r="X67" s="42"/>
      <c r="Y67" s="43"/>
      <c r="Z67" s="26"/>
      <c r="AA67" s="1"/>
      <c r="AB67" s="74"/>
      <c r="AC67" s="42"/>
      <c r="AD67" s="43"/>
      <c r="AE67" s="132"/>
      <c r="AF67" s="1"/>
      <c r="AG67" s="74"/>
      <c r="AH67" s="28">
        <f>SUM(AH68:AH71)</f>
        <v>4103.12</v>
      </c>
      <c r="AI67" s="38">
        <f>AH67+AD67</f>
        <v>4103.12</v>
      </c>
      <c r="AK67" s="81">
        <f t="shared" si="5"/>
        <v>9104.4200000000019</v>
      </c>
    </row>
    <row r="68" spans="1:37" ht="65.099999999999994" customHeight="1">
      <c r="A68" s="111" t="s">
        <v>201</v>
      </c>
      <c r="B68" s="112" t="s">
        <v>202</v>
      </c>
      <c r="C68" s="113" t="s">
        <v>60</v>
      </c>
      <c r="D68" s="113" t="s">
        <v>203</v>
      </c>
      <c r="E68" s="114" t="s">
        <v>37</v>
      </c>
      <c r="F68" s="112">
        <v>3</v>
      </c>
      <c r="G68" s="115">
        <v>850.13</v>
      </c>
      <c r="H68" s="115">
        <v>1060.1099999999999</v>
      </c>
      <c r="I68" s="115">
        <v>3180.33</v>
      </c>
      <c r="J68" s="116">
        <v>9.902823525147729E-3</v>
      </c>
      <c r="K68" s="117"/>
      <c r="L68" s="4"/>
      <c r="M68" s="4"/>
      <c r="N68" s="5"/>
      <c r="O68" s="32"/>
      <c r="P68" s="37"/>
      <c r="Q68" s="25"/>
      <c r="R68" s="25"/>
      <c r="S68" s="27"/>
      <c r="T68" s="54"/>
      <c r="U68" s="25"/>
      <c r="V68" s="4"/>
      <c r="W68" s="4"/>
      <c r="X68" s="27"/>
      <c r="Y68" s="39"/>
      <c r="Z68" s="25"/>
      <c r="AA68" s="4"/>
      <c r="AB68" s="72"/>
      <c r="AC68" s="27"/>
      <c r="AD68" s="39"/>
      <c r="AE68" s="133">
        <v>2</v>
      </c>
      <c r="AF68" s="4">
        <f>AE68/F68</f>
        <v>0.66666666666666663</v>
      </c>
      <c r="AG68" s="72">
        <f>AF68+AB68</f>
        <v>0.66666666666666663</v>
      </c>
      <c r="AH68" s="27">
        <f>I68*AF68</f>
        <v>2120.2199999999998</v>
      </c>
      <c r="AI68" s="39">
        <f>AH68+AD68</f>
        <v>2120.2199999999998</v>
      </c>
      <c r="AK68" s="81">
        <f t="shared" si="5"/>
        <v>1060.1100000000001</v>
      </c>
    </row>
    <row r="69" spans="1:37" ht="65.099999999999994" customHeight="1">
      <c r="A69" s="111" t="s">
        <v>204</v>
      </c>
      <c r="B69" s="112" t="s">
        <v>205</v>
      </c>
      <c r="C69" s="113" t="s">
        <v>60</v>
      </c>
      <c r="D69" s="113" t="s">
        <v>206</v>
      </c>
      <c r="E69" s="114" t="s">
        <v>37</v>
      </c>
      <c r="F69" s="112">
        <v>3</v>
      </c>
      <c r="G69" s="115">
        <v>879.25</v>
      </c>
      <c r="H69" s="115">
        <v>1096.42</v>
      </c>
      <c r="I69" s="115">
        <v>3289.26</v>
      </c>
      <c r="J69" s="116">
        <v>1.0242006744057194E-2</v>
      </c>
      <c r="K69" s="117"/>
      <c r="L69" s="4"/>
      <c r="M69" s="4"/>
      <c r="N69" s="5"/>
      <c r="O69" s="32"/>
      <c r="P69" s="37"/>
      <c r="Q69" s="25"/>
      <c r="R69" s="25"/>
      <c r="S69" s="27"/>
      <c r="T69" s="54"/>
      <c r="U69" s="25"/>
      <c r="V69" s="4"/>
      <c r="W69" s="4"/>
      <c r="X69" s="27"/>
      <c r="Y69" s="39"/>
      <c r="Z69" s="25"/>
      <c r="AA69" s="4"/>
      <c r="AB69" s="72"/>
      <c r="AC69" s="27"/>
      <c r="AD69" s="39"/>
      <c r="AE69" s="133"/>
      <c r="AF69" s="4"/>
      <c r="AG69" s="72"/>
      <c r="AH69" s="27"/>
      <c r="AI69" s="39"/>
      <c r="AK69" s="81">
        <f t="shared" si="5"/>
        <v>3289.26</v>
      </c>
    </row>
    <row r="70" spans="1:37" ht="65.099999999999994" customHeight="1">
      <c r="A70" s="111" t="s">
        <v>207</v>
      </c>
      <c r="B70" s="112" t="s">
        <v>208</v>
      </c>
      <c r="C70" s="113" t="s">
        <v>60</v>
      </c>
      <c r="D70" s="113" t="s">
        <v>209</v>
      </c>
      <c r="E70" s="114" t="s">
        <v>37</v>
      </c>
      <c r="F70" s="112">
        <v>5</v>
      </c>
      <c r="G70" s="115">
        <v>762.64</v>
      </c>
      <c r="H70" s="115">
        <v>951.01</v>
      </c>
      <c r="I70" s="115">
        <v>4755.05</v>
      </c>
      <c r="J70" s="116">
        <v>1.4806143074226168E-2</v>
      </c>
      <c r="K70" s="117"/>
      <c r="L70" s="4"/>
      <c r="M70" s="4"/>
      <c r="N70" s="5"/>
      <c r="O70" s="32"/>
      <c r="P70" s="37"/>
      <c r="Q70" s="25"/>
      <c r="R70" s="25"/>
      <c r="S70" s="27"/>
      <c r="T70" s="54"/>
      <c r="U70" s="25"/>
      <c r="V70" s="4"/>
      <c r="W70" s="4"/>
      <c r="X70" s="27"/>
      <c r="Y70" s="39"/>
      <c r="Z70" s="25"/>
      <c r="AA70" s="4"/>
      <c r="AB70" s="72"/>
      <c r="AC70" s="27"/>
      <c r="AD70" s="39"/>
      <c r="AE70" s="133"/>
      <c r="AF70" s="4"/>
      <c r="AG70" s="72"/>
      <c r="AH70" s="27"/>
      <c r="AI70" s="39"/>
      <c r="AK70" s="81">
        <f t="shared" si="5"/>
        <v>4755.05</v>
      </c>
    </row>
    <row r="71" spans="1:37" ht="63" customHeight="1">
      <c r="A71" s="111" t="s">
        <v>210</v>
      </c>
      <c r="B71" s="112" t="s">
        <v>211</v>
      </c>
      <c r="C71" s="113" t="s">
        <v>60</v>
      </c>
      <c r="D71" s="113" t="s">
        <v>212</v>
      </c>
      <c r="E71" s="114" t="s">
        <v>57</v>
      </c>
      <c r="F71" s="112">
        <v>3.36</v>
      </c>
      <c r="G71" s="115">
        <v>473.26</v>
      </c>
      <c r="H71" s="115">
        <v>590.15</v>
      </c>
      <c r="I71" s="115">
        <v>1982.9</v>
      </c>
      <c r="J71" s="116">
        <v>6.1742991350002769E-3</v>
      </c>
      <c r="K71" s="117"/>
      <c r="L71" s="4"/>
      <c r="M71" s="4"/>
      <c r="N71" s="5"/>
      <c r="O71" s="32"/>
      <c r="P71" s="37"/>
      <c r="Q71" s="25"/>
      <c r="R71" s="25"/>
      <c r="S71" s="27"/>
      <c r="T71" s="54"/>
      <c r="U71" s="25"/>
      <c r="V71" s="4"/>
      <c r="W71" s="4"/>
      <c r="X71" s="27"/>
      <c r="Y71" s="39"/>
      <c r="Z71" s="25"/>
      <c r="AA71" s="4"/>
      <c r="AB71" s="72"/>
      <c r="AC71" s="27"/>
      <c r="AD71" s="39"/>
      <c r="AE71" s="133">
        <v>3.36</v>
      </c>
      <c r="AF71" s="4">
        <f>AE71/F71</f>
        <v>1</v>
      </c>
      <c r="AG71" s="72">
        <f>AF71+AB71</f>
        <v>1</v>
      </c>
      <c r="AH71" s="27">
        <f>I71*AF71</f>
        <v>1982.9</v>
      </c>
      <c r="AI71" s="39">
        <f>AH71+AD71</f>
        <v>1982.9</v>
      </c>
      <c r="AK71" s="81">
        <f t="shared" si="5"/>
        <v>0</v>
      </c>
    </row>
    <row r="72" spans="1:37" ht="24" customHeight="1">
      <c r="A72" s="105" t="s">
        <v>213</v>
      </c>
      <c r="B72" s="106"/>
      <c r="C72" s="106"/>
      <c r="D72" s="106" t="s">
        <v>214</v>
      </c>
      <c r="E72" s="106"/>
      <c r="F72" s="107"/>
      <c r="G72" s="106"/>
      <c r="H72" s="106"/>
      <c r="I72" s="108">
        <v>15711.18</v>
      </c>
      <c r="J72" s="109">
        <v>4.8921037411787612E-2</v>
      </c>
      <c r="K72" s="110"/>
      <c r="L72" s="1"/>
      <c r="M72" s="1"/>
      <c r="N72" s="3"/>
      <c r="O72" s="33"/>
      <c r="P72" s="35"/>
      <c r="Q72" s="26"/>
      <c r="R72" s="26"/>
      <c r="S72" s="42"/>
      <c r="T72" s="53"/>
      <c r="U72" s="26"/>
      <c r="V72" s="1"/>
      <c r="W72" s="1"/>
      <c r="X72" s="28">
        <f>X74</f>
        <v>53.24</v>
      </c>
      <c r="Y72" s="38">
        <f>X72</f>
        <v>53.24</v>
      </c>
      <c r="Z72" s="26"/>
      <c r="AA72" s="1"/>
      <c r="AB72" s="74"/>
      <c r="AC72" s="28">
        <f>X72</f>
        <v>53.24</v>
      </c>
      <c r="AD72" s="38">
        <f>Y72</f>
        <v>53.24</v>
      </c>
      <c r="AE72" s="132"/>
      <c r="AF72" s="1"/>
      <c r="AG72" s="74"/>
      <c r="AH72" s="28">
        <f>SUM(AH73:AH80)</f>
        <v>11608.239999999998</v>
      </c>
      <c r="AI72" s="38">
        <f>AH72+AD72</f>
        <v>11661.479999999998</v>
      </c>
      <c r="AK72" s="81">
        <f t="shared" si="5"/>
        <v>4049.7000000000025</v>
      </c>
    </row>
    <row r="73" spans="1:37" ht="26.1" customHeight="1">
      <c r="A73" s="111" t="s">
        <v>215</v>
      </c>
      <c r="B73" s="112" t="s">
        <v>216</v>
      </c>
      <c r="C73" s="113" t="s">
        <v>60</v>
      </c>
      <c r="D73" s="113" t="s">
        <v>217</v>
      </c>
      <c r="E73" s="114" t="s">
        <v>37</v>
      </c>
      <c r="F73" s="112">
        <v>1</v>
      </c>
      <c r="G73" s="115">
        <v>1165.6500000000001</v>
      </c>
      <c r="H73" s="115">
        <v>1453.56</v>
      </c>
      <c r="I73" s="115">
        <v>1453.56</v>
      </c>
      <c r="J73" s="116">
        <v>4.5260548946850585E-3</v>
      </c>
      <c r="K73" s="117"/>
      <c r="L73" s="4"/>
      <c r="M73" s="4"/>
      <c r="N73" s="5"/>
      <c r="O73" s="32"/>
      <c r="P73" s="37"/>
      <c r="Q73" s="25"/>
      <c r="R73" s="25"/>
      <c r="S73" s="27"/>
      <c r="T73" s="54"/>
      <c r="U73" s="25"/>
      <c r="V73" s="4"/>
      <c r="W73" s="4"/>
      <c r="X73" s="27"/>
      <c r="Y73" s="39"/>
      <c r="Z73" s="25"/>
      <c r="AA73" s="4"/>
      <c r="AB73" s="72"/>
      <c r="AC73" s="27"/>
      <c r="AD73" s="39"/>
      <c r="AE73" s="133">
        <v>1</v>
      </c>
      <c r="AF73" s="4">
        <f>AE73/F73</f>
        <v>1</v>
      </c>
      <c r="AG73" s="72">
        <f>AF73+AB73</f>
        <v>1</v>
      </c>
      <c r="AH73" s="27">
        <f>I73*AF73</f>
        <v>1453.56</v>
      </c>
      <c r="AI73" s="39">
        <f>AH73+AD73</f>
        <v>1453.56</v>
      </c>
      <c r="AK73" s="81">
        <f t="shared" si="5"/>
        <v>0</v>
      </c>
    </row>
    <row r="74" spans="1:37" ht="26.1" customHeight="1">
      <c r="A74" s="111" t="s">
        <v>215</v>
      </c>
      <c r="B74" s="112" t="s">
        <v>218</v>
      </c>
      <c r="C74" s="113" t="s">
        <v>60</v>
      </c>
      <c r="D74" s="113" t="s">
        <v>219</v>
      </c>
      <c r="E74" s="114" t="s">
        <v>37</v>
      </c>
      <c r="F74" s="112">
        <v>4</v>
      </c>
      <c r="G74" s="115">
        <v>10.68</v>
      </c>
      <c r="H74" s="115">
        <v>13.31</v>
      </c>
      <c r="I74" s="115">
        <v>53.24</v>
      </c>
      <c r="J74" s="116">
        <v>1.6577723836169991E-4</v>
      </c>
      <c r="K74" s="117"/>
      <c r="L74" s="4"/>
      <c r="M74" s="4"/>
      <c r="N74" s="5"/>
      <c r="O74" s="32"/>
      <c r="P74" s="37"/>
      <c r="Q74" s="25"/>
      <c r="R74" s="25"/>
      <c r="S74" s="27"/>
      <c r="T74" s="54"/>
      <c r="U74" s="25">
        <v>4</v>
      </c>
      <c r="V74" s="4">
        <f>U74/F74</f>
        <v>1</v>
      </c>
      <c r="W74" s="4">
        <f>V74</f>
        <v>1</v>
      </c>
      <c r="X74" s="27">
        <f>W74*I74</f>
        <v>53.24</v>
      </c>
      <c r="Y74" s="39">
        <f>X74</f>
        <v>53.24</v>
      </c>
      <c r="Z74" s="25"/>
      <c r="AA74" s="4">
        <v>0</v>
      </c>
      <c r="AB74" s="72">
        <f>W74</f>
        <v>1</v>
      </c>
      <c r="AC74" s="27">
        <v>0</v>
      </c>
      <c r="AD74" s="39">
        <f>Y74</f>
        <v>53.24</v>
      </c>
      <c r="AE74" s="133"/>
      <c r="AF74" s="4">
        <f>AE74/F74</f>
        <v>0</v>
      </c>
      <c r="AG74" s="72">
        <f>AF74+AB74</f>
        <v>1</v>
      </c>
      <c r="AH74" s="27">
        <f>I74*AF74</f>
        <v>0</v>
      </c>
      <c r="AI74" s="39">
        <f>AH74+AD74</f>
        <v>53.24</v>
      </c>
      <c r="AK74" s="81">
        <f t="shared" si="5"/>
        <v>0</v>
      </c>
    </row>
    <row r="75" spans="1:37" ht="26.1" customHeight="1">
      <c r="A75" s="111" t="s">
        <v>220</v>
      </c>
      <c r="B75" s="112" t="s">
        <v>221</v>
      </c>
      <c r="C75" s="113" t="s">
        <v>60</v>
      </c>
      <c r="D75" s="113" t="s">
        <v>222</v>
      </c>
      <c r="E75" s="114" t="s">
        <v>37</v>
      </c>
      <c r="F75" s="112">
        <v>4</v>
      </c>
      <c r="G75" s="115">
        <v>296.66000000000003</v>
      </c>
      <c r="H75" s="115">
        <v>369.93</v>
      </c>
      <c r="I75" s="115">
        <v>1479.72</v>
      </c>
      <c r="J75" s="116">
        <v>4.6075111785983201E-3</v>
      </c>
      <c r="K75" s="117"/>
      <c r="L75" s="4"/>
      <c r="M75" s="4"/>
      <c r="N75" s="5"/>
      <c r="O75" s="32"/>
      <c r="P75" s="37"/>
      <c r="Q75" s="25"/>
      <c r="R75" s="25"/>
      <c r="S75" s="27"/>
      <c r="T75" s="54"/>
      <c r="U75" s="25"/>
      <c r="V75" s="4"/>
      <c r="W75" s="4"/>
      <c r="X75" s="27"/>
      <c r="Y75" s="39"/>
      <c r="Z75" s="25"/>
      <c r="AA75" s="4"/>
      <c r="AB75" s="72"/>
      <c r="AC75" s="27"/>
      <c r="AD75" s="39"/>
      <c r="AE75" s="133"/>
      <c r="AF75" s="4">
        <f>AE75/F75</f>
        <v>0</v>
      </c>
      <c r="AG75" s="72">
        <f>AF75+AB75</f>
        <v>0</v>
      </c>
      <c r="AH75" s="27">
        <f>I75*AF75</f>
        <v>0</v>
      </c>
      <c r="AI75" s="39">
        <f>AH75+AD75</f>
        <v>0</v>
      </c>
      <c r="AK75" s="81">
        <f t="shared" si="5"/>
        <v>1479.72</v>
      </c>
    </row>
    <row r="76" spans="1:37" ht="51.95" customHeight="1">
      <c r="A76" s="111" t="s">
        <v>223</v>
      </c>
      <c r="B76" s="112" t="s">
        <v>224</v>
      </c>
      <c r="C76" s="113" t="s">
        <v>60</v>
      </c>
      <c r="D76" s="113" t="s">
        <v>225</v>
      </c>
      <c r="E76" s="114" t="s">
        <v>37</v>
      </c>
      <c r="F76" s="112">
        <v>4</v>
      </c>
      <c r="G76" s="115">
        <v>343.41</v>
      </c>
      <c r="H76" s="115">
        <v>428.23</v>
      </c>
      <c r="I76" s="115">
        <v>1712.92</v>
      </c>
      <c r="J76" s="116">
        <v>5.3336428838189898E-3</v>
      </c>
      <c r="K76" s="117"/>
      <c r="L76" s="4"/>
      <c r="M76" s="4"/>
      <c r="N76" s="5"/>
      <c r="O76" s="32"/>
      <c r="P76" s="37"/>
      <c r="Q76" s="25"/>
      <c r="R76" s="25"/>
      <c r="S76" s="27"/>
      <c r="T76" s="54"/>
      <c r="U76" s="25"/>
      <c r="V76" s="4"/>
      <c r="W76" s="4"/>
      <c r="X76" s="27"/>
      <c r="Y76" s="39"/>
      <c r="Z76" s="25"/>
      <c r="AA76" s="4"/>
      <c r="AB76" s="72"/>
      <c r="AC76" s="27"/>
      <c r="AD76" s="39"/>
      <c r="AE76" s="133">
        <v>4</v>
      </c>
      <c r="AF76" s="4">
        <f>AE76/F76</f>
        <v>1</v>
      </c>
      <c r="AG76" s="72">
        <f>AF76+AB76</f>
        <v>1</v>
      </c>
      <c r="AH76" s="27">
        <f>I76*AF76</f>
        <v>1712.92</v>
      </c>
      <c r="AI76" s="39">
        <f>AH76+AD76</f>
        <v>1712.92</v>
      </c>
      <c r="AK76" s="81">
        <f t="shared" si="5"/>
        <v>0</v>
      </c>
    </row>
    <row r="77" spans="1:37" ht="39" customHeight="1">
      <c r="A77" s="111" t="s">
        <v>226</v>
      </c>
      <c r="B77" s="112" t="s">
        <v>227</v>
      </c>
      <c r="C77" s="113" t="s">
        <v>60</v>
      </c>
      <c r="D77" s="113" t="s">
        <v>228</v>
      </c>
      <c r="E77" s="114" t="s">
        <v>37</v>
      </c>
      <c r="F77" s="112">
        <v>2</v>
      </c>
      <c r="G77" s="115">
        <v>765.64</v>
      </c>
      <c r="H77" s="115">
        <v>954.75</v>
      </c>
      <c r="I77" s="115">
        <v>1909.5</v>
      </c>
      <c r="J77" s="116">
        <v>5.9457482466503753E-3</v>
      </c>
      <c r="K77" s="117"/>
      <c r="L77" s="4"/>
      <c r="M77" s="4"/>
      <c r="N77" s="5"/>
      <c r="O77" s="32"/>
      <c r="P77" s="37"/>
      <c r="Q77" s="25"/>
      <c r="R77" s="25"/>
      <c r="S77" s="27"/>
      <c r="T77" s="54"/>
      <c r="U77" s="25"/>
      <c r="V77" s="4"/>
      <c r="W77" s="4"/>
      <c r="X77" s="27"/>
      <c r="Y77" s="39"/>
      <c r="Z77" s="25"/>
      <c r="AA77" s="4"/>
      <c r="AB77" s="72"/>
      <c r="AC77" s="27"/>
      <c r="AD77" s="39"/>
      <c r="AE77" s="133">
        <v>2</v>
      </c>
      <c r="AF77" s="4">
        <f>AE77/F77</f>
        <v>1</v>
      </c>
      <c r="AG77" s="72">
        <f>AF77+AB77</f>
        <v>1</v>
      </c>
      <c r="AH77" s="27">
        <f>I77*AF77</f>
        <v>1909.5</v>
      </c>
      <c r="AI77" s="39">
        <f>AH77+AD77</f>
        <v>1909.5</v>
      </c>
      <c r="AK77" s="81">
        <f t="shared" si="5"/>
        <v>0</v>
      </c>
    </row>
    <row r="78" spans="1:37" ht="39" customHeight="1">
      <c r="A78" s="111" t="s">
        <v>229</v>
      </c>
      <c r="B78" s="112" t="s">
        <v>230</v>
      </c>
      <c r="C78" s="113" t="s">
        <v>60</v>
      </c>
      <c r="D78" s="113" t="s">
        <v>231</v>
      </c>
      <c r="E78" s="114" t="s">
        <v>37</v>
      </c>
      <c r="F78" s="112">
        <v>2</v>
      </c>
      <c r="G78" s="115">
        <v>368.71</v>
      </c>
      <c r="H78" s="115">
        <v>459.78</v>
      </c>
      <c r="I78" s="115">
        <v>919.56</v>
      </c>
      <c r="J78" s="116">
        <v>2.8633004753547101E-3</v>
      </c>
      <c r="K78" s="117"/>
      <c r="L78" s="4"/>
      <c r="M78" s="4"/>
      <c r="N78" s="5"/>
      <c r="O78" s="32"/>
      <c r="P78" s="37"/>
      <c r="Q78" s="25"/>
      <c r="R78" s="25"/>
      <c r="S78" s="27"/>
      <c r="T78" s="54"/>
      <c r="U78" s="25"/>
      <c r="V78" s="4"/>
      <c r="W78" s="4"/>
      <c r="X78" s="27"/>
      <c r="Y78" s="39"/>
      <c r="Z78" s="25"/>
      <c r="AA78" s="4"/>
      <c r="AB78" s="72"/>
      <c r="AC78" s="27"/>
      <c r="AD78" s="39"/>
      <c r="AE78" s="133">
        <v>2</v>
      </c>
      <c r="AF78" s="4">
        <f>AE78/F78</f>
        <v>1</v>
      </c>
      <c r="AG78" s="72">
        <f>AF78+AB78</f>
        <v>1</v>
      </c>
      <c r="AH78" s="27">
        <f>I78*AF78</f>
        <v>919.56</v>
      </c>
      <c r="AI78" s="39">
        <f>AH78+AD78</f>
        <v>919.56</v>
      </c>
      <c r="AK78" s="81">
        <f t="shared" si="5"/>
        <v>0</v>
      </c>
    </row>
    <row r="79" spans="1:37" ht="39" customHeight="1">
      <c r="A79" s="111" t="s">
        <v>232</v>
      </c>
      <c r="B79" s="112" t="s">
        <v>233</v>
      </c>
      <c r="C79" s="113" t="s">
        <v>60</v>
      </c>
      <c r="D79" s="113" t="s">
        <v>234</v>
      </c>
      <c r="E79" s="114" t="s">
        <v>37</v>
      </c>
      <c r="F79" s="112">
        <v>6</v>
      </c>
      <c r="G79" s="115">
        <v>343.49</v>
      </c>
      <c r="H79" s="115">
        <v>428.33</v>
      </c>
      <c r="I79" s="115">
        <v>2569.98</v>
      </c>
      <c r="J79" s="116">
        <v>8.0023325891209907E-3</v>
      </c>
      <c r="K79" s="117"/>
      <c r="L79" s="4"/>
      <c r="M79" s="4"/>
      <c r="N79" s="5"/>
      <c r="O79" s="32"/>
      <c r="P79" s="37"/>
      <c r="Q79" s="25"/>
      <c r="R79" s="25"/>
      <c r="S79" s="27"/>
      <c r="T79" s="54"/>
      <c r="U79" s="25"/>
      <c r="V79" s="4"/>
      <c r="W79" s="4"/>
      <c r="X79" s="27"/>
      <c r="Y79" s="39"/>
      <c r="Z79" s="25"/>
      <c r="AA79" s="4"/>
      <c r="AB79" s="72"/>
      <c r="AC79" s="27"/>
      <c r="AD79" s="39"/>
      <c r="AE79" s="133"/>
      <c r="AF79" s="4">
        <f>AE79/F79</f>
        <v>0</v>
      </c>
      <c r="AG79" s="72">
        <f>AF79+AB79</f>
        <v>0</v>
      </c>
      <c r="AH79" s="27">
        <f>I79*AF79</f>
        <v>0</v>
      </c>
      <c r="AI79" s="39">
        <f>AH79+AD79</f>
        <v>0</v>
      </c>
      <c r="AK79" s="81">
        <f t="shared" si="5"/>
        <v>2569.98</v>
      </c>
    </row>
    <row r="80" spans="1:37" ht="39" customHeight="1">
      <c r="A80" s="111" t="s">
        <v>235</v>
      </c>
      <c r="B80" s="112" t="s">
        <v>236</v>
      </c>
      <c r="C80" s="113" t="s">
        <v>60</v>
      </c>
      <c r="D80" s="113" t="s">
        <v>237</v>
      </c>
      <c r="E80" s="114" t="s">
        <v>57</v>
      </c>
      <c r="F80" s="112">
        <v>14.97</v>
      </c>
      <c r="G80" s="115">
        <v>300.67</v>
      </c>
      <c r="H80" s="115">
        <v>374.93</v>
      </c>
      <c r="I80" s="115">
        <v>5612.7</v>
      </c>
      <c r="J80" s="116">
        <v>1.7476669905197466E-2</v>
      </c>
      <c r="K80" s="117"/>
      <c r="L80" s="4"/>
      <c r="M80" s="4"/>
      <c r="N80" s="5"/>
      <c r="O80" s="32"/>
      <c r="P80" s="37"/>
      <c r="Q80" s="25"/>
      <c r="R80" s="25"/>
      <c r="S80" s="27"/>
      <c r="T80" s="54"/>
      <c r="U80" s="25"/>
      <c r="V80" s="4"/>
      <c r="W80" s="4"/>
      <c r="X80" s="27"/>
      <c r="Y80" s="39"/>
      <c r="Z80" s="25"/>
      <c r="AA80" s="4"/>
      <c r="AB80" s="72"/>
      <c r="AC80" s="27"/>
      <c r="AD80" s="39"/>
      <c r="AE80" s="133">
        <v>14.97</v>
      </c>
      <c r="AF80" s="4">
        <f>AE80/F80</f>
        <v>1</v>
      </c>
      <c r="AG80" s="72">
        <f>AF80+AB80</f>
        <v>1</v>
      </c>
      <c r="AH80" s="27">
        <f>I80*AF80</f>
        <v>5612.7</v>
      </c>
      <c r="AI80" s="39">
        <f>AH80+AD80</f>
        <v>5612.7</v>
      </c>
      <c r="AK80" s="81">
        <f t="shared" si="5"/>
        <v>0</v>
      </c>
    </row>
    <row r="81" spans="1:37" ht="24" customHeight="1">
      <c r="A81" s="105" t="s">
        <v>238</v>
      </c>
      <c r="B81" s="106"/>
      <c r="C81" s="106"/>
      <c r="D81" s="106" t="s">
        <v>239</v>
      </c>
      <c r="E81" s="106"/>
      <c r="F81" s="107"/>
      <c r="G81" s="106"/>
      <c r="H81" s="106"/>
      <c r="I81" s="108">
        <v>49078.2</v>
      </c>
      <c r="J81" s="109">
        <v>0.15281834071681405</v>
      </c>
      <c r="K81" s="110"/>
      <c r="L81" s="1"/>
      <c r="M81" s="1"/>
      <c r="N81" s="3"/>
      <c r="O81" s="33"/>
      <c r="P81" s="35"/>
      <c r="Q81" s="26"/>
      <c r="R81" s="26"/>
      <c r="S81" s="42"/>
      <c r="T81" s="53"/>
      <c r="U81" s="26"/>
      <c r="V81" s="1"/>
      <c r="W81" s="1"/>
      <c r="X81" s="42"/>
      <c r="Y81" s="43"/>
      <c r="Z81" s="26"/>
      <c r="AA81" s="1"/>
      <c r="AB81" s="74"/>
      <c r="AC81" s="42"/>
      <c r="AD81" s="43"/>
      <c r="AE81" s="132"/>
      <c r="AF81" s="1"/>
      <c r="AG81" s="74"/>
      <c r="AH81" s="42"/>
      <c r="AI81" s="43"/>
      <c r="AK81" s="81">
        <f t="shared" si="5"/>
        <v>49078.2</v>
      </c>
    </row>
    <row r="82" spans="1:37" ht="26.1" customHeight="1">
      <c r="A82" s="111" t="s">
        <v>240</v>
      </c>
      <c r="B82" s="112" t="s">
        <v>241</v>
      </c>
      <c r="C82" s="113" t="s">
        <v>60</v>
      </c>
      <c r="D82" s="113" t="s">
        <v>242</v>
      </c>
      <c r="E82" s="114" t="s">
        <v>57</v>
      </c>
      <c r="F82" s="112">
        <v>319.58999999999997</v>
      </c>
      <c r="G82" s="115">
        <v>2.73</v>
      </c>
      <c r="H82" s="115">
        <v>3.4</v>
      </c>
      <c r="I82" s="115">
        <v>1086.5999999999999</v>
      </c>
      <c r="J82" s="116">
        <v>3.3834250038283832E-3</v>
      </c>
      <c r="K82" s="117"/>
      <c r="L82" s="4"/>
      <c r="M82" s="4"/>
      <c r="N82" s="5"/>
      <c r="O82" s="32"/>
      <c r="P82" s="37"/>
      <c r="Q82" s="25"/>
      <c r="R82" s="25"/>
      <c r="S82" s="27"/>
      <c r="T82" s="54"/>
      <c r="U82" s="25"/>
      <c r="V82" s="4"/>
      <c r="W82" s="4"/>
      <c r="X82" s="27"/>
      <c r="Y82" s="39"/>
      <c r="Z82" s="25"/>
      <c r="AA82" s="4"/>
      <c r="AB82" s="72"/>
      <c r="AC82" s="27"/>
      <c r="AD82" s="39"/>
      <c r="AE82" s="133"/>
      <c r="AF82" s="4"/>
      <c r="AG82" s="72"/>
      <c r="AH82" s="27"/>
      <c r="AI82" s="39"/>
      <c r="AK82" s="81">
        <f t="shared" si="5"/>
        <v>1086.5999999999999</v>
      </c>
    </row>
    <row r="83" spans="1:37" ht="26.1" customHeight="1">
      <c r="A83" s="111" t="s">
        <v>243</v>
      </c>
      <c r="B83" s="112" t="s">
        <v>244</v>
      </c>
      <c r="C83" s="113" t="s">
        <v>60</v>
      </c>
      <c r="D83" s="113" t="s">
        <v>245</v>
      </c>
      <c r="E83" s="114" t="s">
        <v>73</v>
      </c>
      <c r="F83" s="112">
        <v>63.9</v>
      </c>
      <c r="G83" s="115">
        <v>77.41</v>
      </c>
      <c r="H83" s="115">
        <v>96.53</v>
      </c>
      <c r="I83" s="115">
        <v>6168.26</v>
      </c>
      <c r="J83" s="116">
        <v>1.9206557255765196E-2</v>
      </c>
      <c r="K83" s="117"/>
      <c r="L83" s="4"/>
      <c r="M83" s="4"/>
      <c r="N83" s="5"/>
      <c r="O83" s="32"/>
      <c r="P83" s="37"/>
      <c r="Q83" s="25"/>
      <c r="R83" s="25"/>
      <c r="S83" s="27"/>
      <c r="T83" s="54"/>
      <c r="U83" s="25"/>
      <c r="V83" s="4"/>
      <c r="W83" s="4"/>
      <c r="X83" s="27"/>
      <c r="Y83" s="39"/>
      <c r="Z83" s="25"/>
      <c r="AA83" s="4"/>
      <c r="AB83" s="72"/>
      <c r="AC83" s="27"/>
      <c r="AD83" s="39"/>
      <c r="AE83" s="133"/>
      <c r="AF83" s="4"/>
      <c r="AG83" s="72"/>
      <c r="AH83" s="27"/>
      <c r="AI83" s="39"/>
      <c r="AK83" s="81">
        <f t="shared" si="5"/>
        <v>6168.26</v>
      </c>
    </row>
    <row r="84" spans="1:37" ht="26.1" customHeight="1">
      <c r="A84" s="111" t="s">
        <v>246</v>
      </c>
      <c r="B84" s="112" t="s">
        <v>247</v>
      </c>
      <c r="C84" s="113" t="s">
        <v>60</v>
      </c>
      <c r="D84" s="113" t="s">
        <v>248</v>
      </c>
      <c r="E84" s="114" t="s">
        <v>73</v>
      </c>
      <c r="F84" s="112">
        <v>63.9</v>
      </c>
      <c r="G84" s="115">
        <v>31.17</v>
      </c>
      <c r="H84" s="115">
        <v>38.86</v>
      </c>
      <c r="I84" s="115">
        <v>2483.15</v>
      </c>
      <c r="J84" s="116">
        <v>7.7319637385021619E-3</v>
      </c>
      <c r="K84" s="117"/>
      <c r="L84" s="4"/>
      <c r="M84" s="4"/>
      <c r="N84" s="5"/>
      <c r="O84" s="32"/>
      <c r="P84" s="37"/>
      <c r="Q84" s="25"/>
      <c r="R84" s="25"/>
      <c r="S84" s="27"/>
      <c r="T84" s="54"/>
      <c r="U84" s="25"/>
      <c r="V84" s="4"/>
      <c r="W84" s="4"/>
      <c r="X84" s="27"/>
      <c r="Y84" s="39"/>
      <c r="Z84" s="25"/>
      <c r="AA84" s="4"/>
      <c r="AB84" s="72"/>
      <c r="AC84" s="27"/>
      <c r="AD84" s="39"/>
      <c r="AE84" s="133"/>
      <c r="AF84" s="4"/>
      <c r="AG84" s="72"/>
      <c r="AH84" s="27"/>
      <c r="AI84" s="39"/>
      <c r="AK84" s="81">
        <f t="shared" ref="AK84:AK103" si="33">I84-AI84</f>
        <v>2483.15</v>
      </c>
    </row>
    <row r="85" spans="1:37" ht="39" customHeight="1">
      <c r="A85" s="111" t="s">
        <v>249</v>
      </c>
      <c r="B85" s="112" t="s">
        <v>250</v>
      </c>
      <c r="C85" s="113" t="s">
        <v>60</v>
      </c>
      <c r="D85" s="113" t="s">
        <v>251</v>
      </c>
      <c r="E85" s="114" t="s">
        <v>57</v>
      </c>
      <c r="F85" s="112">
        <v>319.58999999999997</v>
      </c>
      <c r="G85" s="115">
        <v>93.02</v>
      </c>
      <c r="H85" s="115">
        <v>115.99</v>
      </c>
      <c r="I85" s="115">
        <v>37069.24</v>
      </c>
      <c r="J85" s="116">
        <v>0.1154251734666991</v>
      </c>
      <c r="K85" s="117"/>
      <c r="L85" s="4"/>
      <c r="M85" s="4"/>
      <c r="N85" s="5"/>
      <c r="O85" s="32"/>
      <c r="P85" s="37"/>
      <c r="Q85" s="25"/>
      <c r="R85" s="25"/>
      <c r="S85" s="27"/>
      <c r="T85" s="54"/>
      <c r="U85" s="25"/>
      <c r="V85" s="4"/>
      <c r="W85" s="4"/>
      <c r="X85" s="27"/>
      <c r="Y85" s="39"/>
      <c r="Z85" s="25"/>
      <c r="AA85" s="4"/>
      <c r="AB85" s="72"/>
      <c r="AC85" s="27"/>
      <c r="AD85" s="39"/>
      <c r="AE85" s="133"/>
      <c r="AF85" s="4"/>
      <c r="AG85" s="72"/>
      <c r="AH85" s="27"/>
      <c r="AI85" s="39"/>
      <c r="AK85" s="81">
        <f t="shared" si="33"/>
        <v>37069.24</v>
      </c>
    </row>
    <row r="86" spans="1:37" ht="72" customHeight="1">
      <c r="A86" s="111" t="s">
        <v>252</v>
      </c>
      <c r="B86" s="112" t="s">
        <v>253</v>
      </c>
      <c r="C86" s="113" t="s">
        <v>60</v>
      </c>
      <c r="D86" s="113" t="s">
        <v>254</v>
      </c>
      <c r="E86" s="114" t="s">
        <v>124</v>
      </c>
      <c r="F86" s="112">
        <v>39.04</v>
      </c>
      <c r="G86" s="115">
        <v>46.65</v>
      </c>
      <c r="H86" s="115">
        <v>58.17</v>
      </c>
      <c r="I86" s="115">
        <v>2270.9499999999998</v>
      </c>
      <c r="J86" s="116">
        <v>7.0712212520192032E-3</v>
      </c>
      <c r="K86" s="117"/>
      <c r="L86" s="4"/>
      <c r="M86" s="4"/>
      <c r="N86" s="5"/>
      <c r="O86" s="32"/>
      <c r="P86" s="37"/>
      <c r="Q86" s="25"/>
      <c r="R86" s="25"/>
      <c r="S86" s="27"/>
      <c r="T86" s="54"/>
      <c r="U86" s="25"/>
      <c r="V86" s="4"/>
      <c r="W86" s="4"/>
      <c r="X86" s="27"/>
      <c r="Y86" s="39"/>
      <c r="Z86" s="25"/>
      <c r="AA86" s="4"/>
      <c r="AB86" s="72"/>
      <c r="AC86" s="27"/>
      <c r="AD86" s="39"/>
      <c r="AE86" s="133"/>
      <c r="AF86" s="4"/>
      <c r="AG86" s="72"/>
      <c r="AH86" s="27"/>
      <c r="AI86" s="39"/>
      <c r="AK86" s="81">
        <f t="shared" si="33"/>
        <v>2270.9499999999998</v>
      </c>
    </row>
    <row r="87" spans="1:37" ht="24" customHeight="1">
      <c r="A87" s="105" t="s">
        <v>255</v>
      </c>
      <c r="B87" s="106"/>
      <c r="C87" s="106"/>
      <c r="D87" s="106" t="s">
        <v>256</v>
      </c>
      <c r="E87" s="106"/>
      <c r="F87" s="107"/>
      <c r="G87" s="106"/>
      <c r="H87" s="106"/>
      <c r="I87" s="108">
        <v>11144.82</v>
      </c>
      <c r="J87" s="109">
        <v>3.4702432036781375E-2</v>
      </c>
      <c r="K87" s="110"/>
      <c r="L87" s="1"/>
      <c r="M87" s="1"/>
      <c r="N87" s="3"/>
      <c r="O87" s="33"/>
      <c r="P87" s="35"/>
      <c r="Q87" s="26"/>
      <c r="R87" s="26"/>
      <c r="S87" s="42"/>
      <c r="T87" s="53"/>
      <c r="U87" s="26"/>
      <c r="V87" s="1"/>
      <c r="W87" s="1"/>
      <c r="X87" s="42"/>
      <c r="Y87" s="43"/>
      <c r="Z87" s="26"/>
      <c r="AA87" s="1"/>
      <c r="AB87" s="74"/>
      <c r="AC87" s="42"/>
      <c r="AD87" s="43"/>
      <c r="AE87" s="132"/>
      <c r="AF87" s="1"/>
      <c r="AG87" s="74"/>
      <c r="AH87" s="28">
        <f>SUM(AH88:AH99)</f>
        <v>11144.820000000002</v>
      </c>
      <c r="AI87" s="38">
        <f>AH87+AD87</f>
        <v>11144.820000000002</v>
      </c>
      <c r="AK87" s="81">
        <f t="shared" si="33"/>
        <v>0</v>
      </c>
    </row>
    <row r="88" spans="1:37" ht="39" customHeight="1">
      <c r="A88" s="111" t="s">
        <v>257</v>
      </c>
      <c r="B88" s="112" t="s">
        <v>258</v>
      </c>
      <c r="C88" s="113" t="s">
        <v>60</v>
      </c>
      <c r="D88" s="113" t="s">
        <v>259</v>
      </c>
      <c r="E88" s="114" t="s">
        <v>37</v>
      </c>
      <c r="F88" s="112">
        <v>15</v>
      </c>
      <c r="G88" s="115">
        <v>198.75</v>
      </c>
      <c r="H88" s="115">
        <v>247.84</v>
      </c>
      <c r="I88" s="115">
        <v>3717.6</v>
      </c>
      <c r="J88" s="116">
        <v>1.1575759979967234E-2</v>
      </c>
      <c r="K88" s="117"/>
      <c r="L88" s="4"/>
      <c r="M88" s="4"/>
      <c r="N88" s="5"/>
      <c r="O88" s="32"/>
      <c r="P88" s="37"/>
      <c r="Q88" s="25"/>
      <c r="R88" s="25"/>
      <c r="S88" s="27"/>
      <c r="T88" s="54"/>
      <c r="U88" s="25"/>
      <c r="V88" s="4"/>
      <c r="W88" s="4"/>
      <c r="X88" s="27"/>
      <c r="Y88" s="39"/>
      <c r="Z88" s="25"/>
      <c r="AA88" s="4"/>
      <c r="AB88" s="72"/>
      <c r="AC88" s="27"/>
      <c r="AD88" s="39"/>
      <c r="AE88" s="133">
        <v>15</v>
      </c>
      <c r="AF88" s="4">
        <f>AE88/F88</f>
        <v>1</v>
      </c>
      <c r="AG88" s="72">
        <f>AF88+AB88</f>
        <v>1</v>
      </c>
      <c r="AH88" s="27">
        <f>I88*AF88</f>
        <v>3717.6</v>
      </c>
      <c r="AI88" s="39">
        <f>AH88+AD88</f>
        <v>3717.6</v>
      </c>
      <c r="AK88" s="81">
        <f t="shared" si="33"/>
        <v>0</v>
      </c>
    </row>
    <row r="89" spans="1:37" ht="39" customHeight="1">
      <c r="A89" s="111" t="s">
        <v>260</v>
      </c>
      <c r="B89" s="112" t="s">
        <v>261</v>
      </c>
      <c r="C89" s="113" t="s">
        <v>60</v>
      </c>
      <c r="D89" s="113" t="s">
        <v>262</v>
      </c>
      <c r="E89" s="114" t="s">
        <v>37</v>
      </c>
      <c r="F89" s="112">
        <v>4</v>
      </c>
      <c r="G89" s="115">
        <v>180.66</v>
      </c>
      <c r="H89" s="115">
        <v>225.28</v>
      </c>
      <c r="I89" s="115">
        <v>901.12</v>
      </c>
      <c r="J89" s="116">
        <v>2.8058825137583588E-3</v>
      </c>
      <c r="K89" s="117"/>
      <c r="L89" s="4"/>
      <c r="M89" s="4"/>
      <c r="N89" s="5"/>
      <c r="O89" s="32"/>
      <c r="P89" s="37"/>
      <c r="Q89" s="25"/>
      <c r="R89" s="25"/>
      <c r="S89" s="27"/>
      <c r="T89" s="54"/>
      <c r="U89" s="25"/>
      <c r="V89" s="4"/>
      <c r="W89" s="4"/>
      <c r="X89" s="27"/>
      <c r="Y89" s="39"/>
      <c r="Z89" s="25"/>
      <c r="AA89" s="4"/>
      <c r="AB89" s="72"/>
      <c r="AC89" s="27"/>
      <c r="AD89" s="39"/>
      <c r="AE89" s="133">
        <v>4</v>
      </c>
      <c r="AF89" s="4">
        <f>AE89/F89</f>
        <v>1</v>
      </c>
      <c r="AG89" s="72">
        <f>AF89+AB89</f>
        <v>1</v>
      </c>
      <c r="AH89" s="27">
        <f>I89*AF89</f>
        <v>901.12</v>
      </c>
      <c r="AI89" s="39">
        <f>AH89+AD89</f>
        <v>901.12</v>
      </c>
      <c r="AK89" s="81">
        <f t="shared" si="33"/>
        <v>0</v>
      </c>
    </row>
    <row r="90" spans="1:37" ht="51.95" customHeight="1">
      <c r="A90" s="111" t="s">
        <v>263</v>
      </c>
      <c r="B90" s="112" t="s">
        <v>264</v>
      </c>
      <c r="C90" s="113" t="s">
        <v>60</v>
      </c>
      <c r="D90" s="113" t="s">
        <v>265</v>
      </c>
      <c r="E90" s="114" t="s">
        <v>37</v>
      </c>
      <c r="F90" s="112">
        <v>4</v>
      </c>
      <c r="G90" s="115">
        <v>144.51</v>
      </c>
      <c r="H90" s="115">
        <v>180.2</v>
      </c>
      <c r="I90" s="115">
        <v>720.8</v>
      </c>
      <c r="J90" s="116">
        <v>2.2444070888638858E-3</v>
      </c>
      <c r="K90" s="117"/>
      <c r="L90" s="4"/>
      <c r="M90" s="4"/>
      <c r="N90" s="5"/>
      <c r="O90" s="32"/>
      <c r="P90" s="37"/>
      <c r="Q90" s="25"/>
      <c r="R90" s="25"/>
      <c r="S90" s="27"/>
      <c r="T90" s="54"/>
      <c r="U90" s="25"/>
      <c r="V90" s="4"/>
      <c r="W90" s="4"/>
      <c r="X90" s="27"/>
      <c r="Y90" s="39"/>
      <c r="Z90" s="25"/>
      <c r="AA90" s="4"/>
      <c r="AB90" s="72"/>
      <c r="AC90" s="27"/>
      <c r="AD90" s="39"/>
      <c r="AE90" s="133">
        <v>4</v>
      </c>
      <c r="AF90" s="4">
        <f>AE90/F90</f>
        <v>1</v>
      </c>
      <c r="AG90" s="72">
        <f>AF90+AB90</f>
        <v>1</v>
      </c>
      <c r="AH90" s="27">
        <f>I90*AF90</f>
        <v>720.8</v>
      </c>
      <c r="AI90" s="39">
        <f>AH90+AD90</f>
        <v>720.8</v>
      </c>
      <c r="AK90" s="81">
        <f t="shared" si="33"/>
        <v>0</v>
      </c>
    </row>
    <row r="91" spans="1:37" ht="39" customHeight="1">
      <c r="A91" s="111" t="s">
        <v>266</v>
      </c>
      <c r="B91" s="112" t="s">
        <v>267</v>
      </c>
      <c r="C91" s="113" t="s">
        <v>60</v>
      </c>
      <c r="D91" s="113" t="s">
        <v>268</v>
      </c>
      <c r="E91" s="114" t="s">
        <v>124</v>
      </c>
      <c r="F91" s="112">
        <v>84</v>
      </c>
      <c r="G91" s="115">
        <v>9.4</v>
      </c>
      <c r="H91" s="115">
        <v>11.72</v>
      </c>
      <c r="I91" s="115">
        <v>984.48</v>
      </c>
      <c r="J91" s="116">
        <v>3.0654465744238604E-3</v>
      </c>
      <c r="K91" s="117"/>
      <c r="L91" s="4"/>
      <c r="M91" s="4"/>
      <c r="N91" s="5"/>
      <c r="O91" s="32"/>
      <c r="P91" s="37"/>
      <c r="Q91" s="25"/>
      <c r="R91" s="25"/>
      <c r="S91" s="27"/>
      <c r="T91" s="54"/>
      <c r="U91" s="25"/>
      <c r="V91" s="4"/>
      <c r="W91" s="4"/>
      <c r="X91" s="27"/>
      <c r="Y91" s="39"/>
      <c r="Z91" s="25"/>
      <c r="AA91" s="4"/>
      <c r="AB91" s="72"/>
      <c r="AC91" s="27"/>
      <c r="AD91" s="39"/>
      <c r="AE91" s="133">
        <v>84</v>
      </c>
      <c r="AF91" s="4">
        <f>AE91/F91</f>
        <v>1</v>
      </c>
      <c r="AG91" s="72">
        <f>AF91+AB91</f>
        <v>1</v>
      </c>
      <c r="AH91" s="27">
        <f>I91*AF91</f>
        <v>984.48</v>
      </c>
      <c r="AI91" s="39">
        <f>AH91+AD91</f>
        <v>984.48</v>
      </c>
      <c r="AK91" s="81">
        <f t="shared" si="33"/>
        <v>0</v>
      </c>
    </row>
    <row r="92" spans="1:37" ht="39" customHeight="1">
      <c r="A92" s="111" t="s">
        <v>269</v>
      </c>
      <c r="B92" s="112" t="s">
        <v>270</v>
      </c>
      <c r="C92" s="113" t="s">
        <v>60</v>
      </c>
      <c r="D92" s="113" t="s">
        <v>271</v>
      </c>
      <c r="E92" s="114" t="s">
        <v>124</v>
      </c>
      <c r="F92" s="112">
        <v>42</v>
      </c>
      <c r="G92" s="115">
        <v>6.87</v>
      </c>
      <c r="H92" s="115">
        <v>8.56</v>
      </c>
      <c r="I92" s="115">
        <v>359.52</v>
      </c>
      <c r="J92" s="116">
        <v>1.1194634247896009E-3</v>
      </c>
      <c r="K92" s="117"/>
      <c r="L92" s="4"/>
      <c r="M92" s="4"/>
      <c r="N92" s="5"/>
      <c r="O92" s="32"/>
      <c r="P92" s="37"/>
      <c r="Q92" s="25"/>
      <c r="R92" s="25"/>
      <c r="S92" s="27"/>
      <c r="T92" s="54"/>
      <c r="U92" s="25"/>
      <c r="V92" s="4"/>
      <c r="W92" s="4"/>
      <c r="X92" s="27"/>
      <c r="Y92" s="39"/>
      <c r="Z92" s="25"/>
      <c r="AA92" s="4"/>
      <c r="AB92" s="72"/>
      <c r="AC92" s="27"/>
      <c r="AD92" s="39"/>
      <c r="AE92" s="133">
        <v>42</v>
      </c>
      <c r="AF92" s="4">
        <f>AE92/F92</f>
        <v>1</v>
      </c>
      <c r="AG92" s="72">
        <f>AF92+AB92</f>
        <v>1</v>
      </c>
      <c r="AH92" s="27">
        <f>I92*AF92</f>
        <v>359.52</v>
      </c>
      <c r="AI92" s="39">
        <f>AH92+AD92</f>
        <v>359.52</v>
      </c>
      <c r="AK92" s="81">
        <f t="shared" si="33"/>
        <v>0</v>
      </c>
    </row>
    <row r="93" spans="1:37" ht="39" customHeight="1">
      <c r="A93" s="111" t="s">
        <v>272</v>
      </c>
      <c r="B93" s="112" t="s">
        <v>273</v>
      </c>
      <c r="C93" s="113" t="s">
        <v>60</v>
      </c>
      <c r="D93" s="113" t="s">
        <v>274</v>
      </c>
      <c r="E93" s="114" t="s">
        <v>124</v>
      </c>
      <c r="F93" s="112">
        <v>210</v>
      </c>
      <c r="G93" s="115">
        <v>4.21</v>
      </c>
      <c r="H93" s="115">
        <v>5.24</v>
      </c>
      <c r="I93" s="115">
        <v>1100.4000000000001</v>
      </c>
      <c r="J93" s="116">
        <v>3.4263950618560212E-3</v>
      </c>
      <c r="K93" s="117"/>
      <c r="L93" s="4"/>
      <c r="M93" s="4"/>
      <c r="N93" s="5"/>
      <c r="O93" s="32"/>
      <c r="P93" s="37"/>
      <c r="Q93" s="25"/>
      <c r="R93" s="25"/>
      <c r="S93" s="27"/>
      <c r="T93" s="54"/>
      <c r="U93" s="25"/>
      <c r="V93" s="4"/>
      <c r="W93" s="4"/>
      <c r="X93" s="27"/>
      <c r="Y93" s="39"/>
      <c r="Z93" s="25"/>
      <c r="AA93" s="4"/>
      <c r="AB93" s="72"/>
      <c r="AC93" s="27"/>
      <c r="AD93" s="39"/>
      <c r="AE93" s="133">
        <v>210</v>
      </c>
      <c r="AF93" s="4">
        <f>AE93/F93</f>
        <v>1</v>
      </c>
      <c r="AG93" s="72">
        <f>AF93+AB93</f>
        <v>1</v>
      </c>
      <c r="AH93" s="27">
        <f>I93*AF93</f>
        <v>1100.4000000000001</v>
      </c>
      <c r="AI93" s="39">
        <f>AH93+AD93</f>
        <v>1100.4000000000001</v>
      </c>
      <c r="AK93" s="81">
        <f t="shared" si="33"/>
        <v>0</v>
      </c>
    </row>
    <row r="94" spans="1:37" ht="39" customHeight="1">
      <c r="A94" s="111" t="s">
        <v>275</v>
      </c>
      <c r="B94" s="112" t="s">
        <v>276</v>
      </c>
      <c r="C94" s="113" t="s">
        <v>60</v>
      </c>
      <c r="D94" s="113" t="s">
        <v>277</v>
      </c>
      <c r="E94" s="114" t="s">
        <v>124</v>
      </c>
      <c r="F94" s="112">
        <v>56</v>
      </c>
      <c r="G94" s="115">
        <v>2.9</v>
      </c>
      <c r="H94" s="115">
        <v>3.61</v>
      </c>
      <c r="I94" s="115">
        <v>202.16</v>
      </c>
      <c r="J94" s="116">
        <v>6.2948021238169141E-4</v>
      </c>
      <c r="K94" s="117"/>
      <c r="L94" s="4"/>
      <c r="M94" s="4"/>
      <c r="N94" s="5"/>
      <c r="O94" s="32"/>
      <c r="P94" s="37"/>
      <c r="Q94" s="25"/>
      <c r="R94" s="25"/>
      <c r="S94" s="27"/>
      <c r="T94" s="54"/>
      <c r="U94" s="25"/>
      <c r="V94" s="4"/>
      <c r="W94" s="4"/>
      <c r="X94" s="27"/>
      <c r="Y94" s="39"/>
      <c r="Z94" s="25"/>
      <c r="AA94" s="4"/>
      <c r="AB94" s="72"/>
      <c r="AC94" s="27"/>
      <c r="AD94" s="39"/>
      <c r="AE94" s="133">
        <v>56</v>
      </c>
      <c r="AF94" s="4">
        <f>AE94/F94</f>
        <v>1</v>
      </c>
      <c r="AG94" s="72">
        <f>AF94+AB94</f>
        <v>1</v>
      </c>
      <c r="AH94" s="27">
        <f>I94*AF94</f>
        <v>202.16</v>
      </c>
      <c r="AI94" s="39">
        <f>AH94+AD94</f>
        <v>202.16</v>
      </c>
      <c r="AK94" s="81">
        <f t="shared" si="33"/>
        <v>0</v>
      </c>
    </row>
    <row r="95" spans="1:37" ht="39" customHeight="1">
      <c r="A95" s="111" t="s">
        <v>278</v>
      </c>
      <c r="B95" s="112" t="s">
        <v>279</v>
      </c>
      <c r="C95" s="113" t="s">
        <v>60</v>
      </c>
      <c r="D95" s="113" t="s">
        <v>280</v>
      </c>
      <c r="E95" s="114" t="s">
        <v>124</v>
      </c>
      <c r="F95" s="112">
        <v>189</v>
      </c>
      <c r="G95" s="115">
        <v>8.6199999999999992</v>
      </c>
      <c r="H95" s="115">
        <v>10.74</v>
      </c>
      <c r="I95" s="115">
        <v>2029.86</v>
      </c>
      <c r="J95" s="116">
        <v>6.3205218831870807E-3</v>
      </c>
      <c r="K95" s="117"/>
      <c r="L95" s="4"/>
      <c r="M95" s="4"/>
      <c r="N95" s="5"/>
      <c r="O95" s="32"/>
      <c r="P95" s="37"/>
      <c r="Q95" s="25"/>
      <c r="R95" s="25"/>
      <c r="S95" s="27"/>
      <c r="T95" s="54"/>
      <c r="U95" s="25"/>
      <c r="V95" s="4"/>
      <c r="W95" s="4"/>
      <c r="X95" s="27"/>
      <c r="Y95" s="39"/>
      <c r="Z95" s="25"/>
      <c r="AA95" s="4"/>
      <c r="AB95" s="72"/>
      <c r="AC95" s="27"/>
      <c r="AD95" s="39"/>
      <c r="AE95" s="133">
        <v>189</v>
      </c>
      <c r="AF95" s="4">
        <f>AE95/F95</f>
        <v>1</v>
      </c>
      <c r="AG95" s="72">
        <f>AF95+AB95</f>
        <v>1</v>
      </c>
      <c r="AH95" s="27">
        <f>I95*AF95</f>
        <v>2029.86</v>
      </c>
      <c r="AI95" s="39">
        <f>AH95+AD95</f>
        <v>2029.86</v>
      </c>
      <c r="AK95" s="81">
        <f t="shared" si="33"/>
        <v>0</v>
      </c>
    </row>
    <row r="96" spans="1:37" ht="51.95" customHeight="1">
      <c r="A96" s="111" t="s">
        <v>281</v>
      </c>
      <c r="B96" s="112" t="s">
        <v>282</v>
      </c>
      <c r="C96" s="113" t="s">
        <v>60</v>
      </c>
      <c r="D96" s="113" t="s">
        <v>283</v>
      </c>
      <c r="E96" s="114" t="s">
        <v>37</v>
      </c>
      <c r="F96" s="112">
        <v>1</v>
      </c>
      <c r="G96" s="115">
        <v>514.25</v>
      </c>
      <c r="H96" s="115">
        <v>641.26</v>
      </c>
      <c r="I96" s="115">
        <v>641.26</v>
      </c>
      <c r="J96" s="116">
        <v>1.9967376384640062E-3</v>
      </c>
      <c r="K96" s="117"/>
      <c r="L96" s="4"/>
      <c r="M96" s="4"/>
      <c r="N96" s="5"/>
      <c r="O96" s="32"/>
      <c r="P96" s="37"/>
      <c r="Q96" s="25"/>
      <c r="R96" s="25"/>
      <c r="S96" s="27"/>
      <c r="T96" s="54"/>
      <c r="U96" s="25"/>
      <c r="V96" s="4"/>
      <c r="W96" s="4"/>
      <c r="X96" s="27"/>
      <c r="Y96" s="39"/>
      <c r="Z96" s="25"/>
      <c r="AA96" s="4"/>
      <c r="AB96" s="72"/>
      <c r="AC96" s="27"/>
      <c r="AD96" s="39"/>
      <c r="AE96" s="133">
        <v>1</v>
      </c>
      <c r="AF96" s="4">
        <f>AE96/F96</f>
        <v>1</v>
      </c>
      <c r="AG96" s="72">
        <f>AF96+AB96</f>
        <v>1</v>
      </c>
      <c r="AH96" s="27">
        <f>I96*AF96</f>
        <v>641.26</v>
      </c>
      <c r="AI96" s="39">
        <f>AH96+AD96</f>
        <v>641.26</v>
      </c>
      <c r="AK96" s="81">
        <f t="shared" si="33"/>
        <v>0</v>
      </c>
    </row>
    <row r="97" spans="1:38" ht="26.1" customHeight="1">
      <c r="A97" s="111" t="s">
        <v>284</v>
      </c>
      <c r="B97" s="112" t="s">
        <v>285</v>
      </c>
      <c r="C97" s="113" t="s">
        <v>60</v>
      </c>
      <c r="D97" s="113" t="s">
        <v>286</v>
      </c>
      <c r="E97" s="114" t="s">
        <v>37</v>
      </c>
      <c r="F97" s="112">
        <v>2</v>
      </c>
      <c r="G97" s="115">
        <v>62.75</v>
      </c>
      <c r="H97" s="115">
        <v>78.239999999999995</v>
      </c>
      <c r="I97" s="115">
        <v>156.47999999999999</v>
      </c>
      <c r="J97" s="116">
        <v>4.8724309276556725E-4</v>
      </c>
      <c r="K97" s="117"/>
      <c r="L97" s="4"/>
      <c r="M97" s="4"/>
      <c r="N97" s="5"/>
      <c r="O97" s="32"/>
      <c r="P97" s="37"/>
      <c r="Q97" s="25"/>
      <c r="R97" s="25"/>
      <c r="S97" s="27"/>
      <c r="T97" s="54"/>
      <c r="U97" s="25"/>
      <c r="V97" s="4"/>
      <c r="W97" s="4"/>
      <c r="X97" s="27"/>
      <c r="Y97" s="39"/>
      <c r="Z97" s="25"/>
      <c r="AA97" s="4"/>
      <c r="AB97" s="72"/>
      <c r="AC97" s="27"/>
      <c r="AD97" s="39"/>
      <c r="AE97" s="133">
        <v>2</v>
      </c>
      <c r="AF97" s="4">
        <f>AE97/F97</f>
        <v>1</v>
      </c>
      <c r="AG97" s="72">
        <f>AF97+AB97</f>
        <v>1</v>
      </c>
      <c r="AH97" s="27">
        <f>I97*AF97</f>
        <v>156.47999999999999</v>
      </c>
      <c r="AI97" s="39">
        <f>AH97+AD97</f>
        <v>156.47999999999999</v>
      </c>
      <c r="AK97" s="81">
        <f t="shared" si="33"/>
        <v>0</v>
      </c>
    </row>
    <row r="98" spans="1:38" ht="26.1" customHeight="1">
      <c r="A98" s="111" t="s">
        <v>287</v>
      </c>
      <c r="B98" s="112" t="s">
        <v>288</v>
      </c>
      <c r="C98" s="113" t="s">
        <v>60</v>
      </c>
      <c r="D98" s="113" t="s">
        <v>289</v>
      </c>
      <c r="E98" s="114" t="s">
        <v>37</v>
      </c>
      <c r="F98" s="112">
        <v>4</v>
      </c>
      <c r="G98" s="115">
        <v>60.37</v>
      </c>
      <c r="H98" s="115">
        <v>75.28</v>
      </c>
      <c r="I98" s="115">
        <v>301.12</v>
      </c>
      <c r="J98" s="116">
        <v>9.376191212523493E-4</v>
      </c>
      <c r="K98" s="117"/>
      <c r="L98" s="4"/>
      <c r="M98" s="4"/>
      <c r="N98" s="5"/>
      <c r="O98" s="32"/>
      <c r="P98" s="37"/>
      <c r="Q98" s="25"/>
      <c r="R98" s="25"/>
      <c r="S98" s="27"/>
      <c r="T98" s="54"/>
      <c r="U98" s="25"/>
      <c r="V98" s="4"/>
      <c r="W98" s="4"/>
      <c r="X98" s="27"/>
      <c r="Y98" s="39"/>
      <c r="Z98" s="25"/>
      <c r="AA98" s="4"/>
      <c r="AB98" s="72"/>
      <c r="AC98" s="27"/>
      <c r="AD98" s="39"/>
      <c r="AE98" s="133">
        <v>4</v>
      </c>
      <c r="AF98" s="4">
        <f>AE98/F98</f>
        <v>1</v>
      </c>
      <c r="AG98" s="72">
        <f>AF98+AB98</f>
        <v>1</v>
      </c>
      <c r="AH98" s="27">
        <f>I98*AF98</f>
        <v>301.12</v>
      </c>
      <c r="AI98" s="39">
        <f>AH98+AD98</f>
        <v>301.12</v>
      </c>
      <c r="AK98" s="81">
        <f t="shared" si="33"/>
        <v>0</v>
      </c>
    </row>
    <row r="99" spans="1:38" ht="26.1" customHeight="1">
      <c r="A99" s="111" t="s">
        <v>290</v>
      </c>
      <c r="B99" s="112" t="s">
        <v>291</v>
      </c>
      <c r="C99" s="113" t="s">
        <v>60</v>
      </c>
      <c r="D99" s="113" t="s">
        <v>292</v>
      </c>
      <c r="E99" s="114" t="s">
        <v>37</v>
      </c>
      <c r="F99" s="112">
        <v>2</v>
      </c>
      <c r="G99" s="115">
        <v>12.04</v>
      </c>
      <c r="H99" s="115">
        <v>15.01</v>
      </c>
      <c r="I99" s="115">
        <v>30.02</v>
      </c>
      <c r="J99" s="116">
        <v>9.3475445071717337E-5</v>
      </c>
      <c r="K99" s="117"/>
      <c r="L99" s="4"/>
      <c r="M99" s="4"/>
      <c r="N99" s="5"/>
      <c r="O99" s="32"/>
      <c r="P99" s="37"/>
      <c r="Q99" s="25"/>
      <c r="R99" s="25"/>
      <c r="S99" s="27"/>
      <c r="T99" s="54"/>
      <c r="U99" s="25"/>
      <c r="V99" s="4"/>
      <c r="W99" s="4"/>
      <c r="X99" s="27"/>
      <c r="Y99" s="39"/>
      <c r="Z99" s="25"/>
      <c r="AA99" s="4"/>
      <c r="AB99" s="72"/>
      <c r="AC99" s="27"/>
      <c r="AD99" s="39"/>
      <c r="AE99" s="133">
        <v>2</v>
      </c>
      <c r="AF99" s="4">
        <f>AE99/F99</f>
        <v>1</v>
      </c>
      <c r="AG99" s="72">
        <f>AF99+AB99</f>
        <v>1</v>
      </c>
      <c r="AH99" s="27">
        <f>I99*AF99</f>
        <v>30.02</v>
      </c>
      <c r="AI99" s="39">
        <f>AH99+AD99</f>
        <v>30.02</v>
      </c>
      <c r="AK99" s="81">
        <f t="shared" si="33"/>
        <v>0</v>
      </c>
    </row>
    <row r="100" spans="1:38" ht="24" customHeight="1">
      <c r="A100" s="105" t="s">
        <v>293</v>
      </c>
      <c r="B100" s="106"/>
      <c r="C100" s="106"/>
      <c r="D100" s="106" t="s">
        <v>294</v>
      </c>
      <c r="E100" s="106"/>
      <c r="F100" s="107"/>
      <c r="G100" s="106"/>
      <c r="H100" s="106"/>
      <c r="I100" s="108">
        <v>709.27</v>
      </c>
      <c r="J100" s="109">
        <v>2.2085052940045624E-3</v>
      </c>
      <c r="K100" s="110"/>
      <c r="L100" s="1"/>
      <c r="M100" s="1"/>
      <c r="N100" s="3"/>
      <c r="O100" s="33"/>
      <c r="P100" s="35"/>
      <c r="Q100" s="26"/>
      <c r="R100" s="26"/>
      <c r="S100" s="42"/>
      <c r="T100" s="53"/>
      <c r="U100" s="26"/>
      <c r="V100" s="1"/>
      <c r="W100" s="1"/>
      <c r="X100" s="42"/>
      <c r="Y100" s="43"/>
      <c r="Z100" s="26"/>
      <c r="AA100" s="1"/>
      <c r="AB100" s="74"/>
      <c r="AC100" s="42"/>
      <c r="AD100" s="43"/>
      <c r="AE100" s="132"/>
      <c r="AF100" s="1"/>
      <c r="AG100" s="74"/>
      <c r="AH100" s="42"/>
      <c r="AI100" s="43"/>
      <c r="AK100" s="81">
        <f t="shared" si="33"/>
        <v>709.27</v>
      </c>
    </row>
    <row r="101" spans="1:38" ht="24" customHeight="1">
      <c r="A101" s="111" t="s">
        <v>295</v>
      </c>
      <c r="B101" s="112" t="s">
        <v>296</v>
      </c>
      <c r="C101" s="113" t="s">
        <v>60</v>
      </c>
      <c r="D101" s="113" t="s">
        <v>297</v>
      </c>
      <c r="E101" s="114" t="s">
        <v>57</v>
      </c>
      <c r="F101" s="112">
        <v>96.37</v>
      </c>
      <c r="G101" s="115">
        <v>3.37</v>
      </c>
      <c r="H101" s="115">
        <v>4.2</v>
      </c>
      <c r="I101" s="115">
        <v>404.75</v>
      </c>
      <c r="J101" s="116">
        <v>1.2602993468613455E-3</v>
      </c>
      <c r="K101" s="117"/>
      <c r="L101" s="4"/>
      <c r="M101" s="4"/>
      <c r="N101" s="5"/>
      <c r="O101" s="32"/>
      <c r="P101" s="37"/>
      <c r="Q101" s="25"/>
      <c r="R101" s="25"/>
      <c r="S101" s="27"/>
      <c r="T101" s="54"/>
      <c r="U101" s="25"/>
      <c r="V101" s="4"/>
      <c r="W101" s="4"/>
      <c r="X101" s="27"/>
      <c r="Y101" s="39"/>
      <c r="Z101" s="25"/>
      <c r="AA101" s="4"/>
      <c r="AB101" s="72"/>
      <c r="AC101" s="27"/>
      <c r="AD101" s="39"/>
      <c r="AE101" s="133"/>
      <c r="AF101" s="4"/>
      <c r="AG101" s="72"/>
      <c r="AH101" s="27"/>
      <c r="AI101" s="39"/>
      <c r="AK101" s="81">
        <f t="shared" si="33"/>
        <v>404.75</v>
      </c>
    </row>
    <row r="102" spans="1:38" ht="26.1" customHeight="1">
      <c r="A102" s="111" t="s">
        <v>298</v>
      </c>
      <c r="B102" s="112" t="s">
        <v>299</v>
      </c>
      <c r="C102" s="113" t="s">
        <v>60</v>
      </c>
      <c r="D102" s="113" t="s">
        <v>300</v>
      </c>
      <c r="E102" s="114" t="s">
        <v>57</v>
      </c>
      <c r="F102" s="112">
        <v>90.22</v>
      </c>
      <c r="G102" s="115">
        <v>2.46</v>
      </c>
      <c r="H102" s="115">
        <v>3.06</v>
      </c>
      <c r="I102" s="115">
        <v>276.07</v>
      </c>
      <c r="J102" s="116">
        <v>8.5961912461522336E-4</v>
      </c>
      <c r="K102" s="117"/>
      <c r="L102" s="4"/>
      <c r="M102" s="4"/>
      <c r="N102" s="5"/>
      <c r="O102" s="32"/>
      <c r="P102" s="37"/>
      <c r="Q102" s="25"/>
      <c r="R102" s="25"/>
      <c r="S102" s="27"/>
      <c r="T102" s="54"/>
      <c r="U102" s="25"/>
      <c r="V102" s="4"/>
      <c r="W102" s="4"/>
      <c r="X102" s="27"/>
      <c r="Y102" s="39"/>
      <c r="Z102" s="25"/>
      <c r="AA102" s="4"/>
      <c r="AB102" s="72"/>
      <c r="AC102" s="27"/>
      <c r="AD102" s="39"/>
      <c r="AE102" s="133"/>
      <c r="AF102" s="4"/>
      <c r="AG102" s="72"/>
      <c r="AH102" s="27"/>
      <c r="AI102" s="39"/>
      <c r="AK102" s="81">
        <f t="shared" si="33"/>
        <v>276.07</v>
      </c>
    </row>
    <row r="103" spans="1:38" ht="26.1" customHeight="1">
      <c r="A103" s="111" t="s">
        <v>301</v>
      </c>
      <c r="B103" s="112" t="s">
        <v>302</v>
      </c>
      <c r="C103" s="113" t="s">
        <v>35</v>
      </c>
      <c r="D103" s="113" t="s">
        <v>303</v>
      </c>
      <c r="E103" s="114" t="s">
        <v>57</v>
      </c>
      <c r="F103" s="112">
        <v>9.3000000000000007</v>
      </c>
      <c r="G103" s="115">
        <v>2.46</v>
      </c>
      <c r="H103" s="115">
        <v>3.06</v>
      </c>
      <c r="I103" s="115">
        <v>28.45</v>
      </c>
      <c r="J103" s="116">
        <v>8.8586822527993275E-5</v>
      </c>
      <c r="K103" s="120"/>
      <c r="L103" s="11"/>
      <c r="M103" s="11"/>
      <c r="N103" s="12"/>
      <c r="O103" s="34"/>
      <c r="P103" s="40"/>
      <c r="Q103" s="41"/>
      <c r="R103" s="41"/>
      <c r="S103" s="44"/>
      <c r="T103" s="57"/>
      <c r="U103" s="64"/>
      <c r="V103" s="11"/>
      <c r="W103" s="11"/>
      <c r="X103" s="65"/>
      <c r="Y103" s="66"/>
      <c r="Z103" s="64"/>
      <c r="AA103" s="11"/>
      <c r="AB103" s="76"/>
      <c r="AC103" s="65"/>
      <c r="AD103" s="66"/>
      <c r="AE103" s="135"/>
      <c r="AF103" s="11"/>
      <c r="AG103" s="76"/>
      <c r="AH103" s="65"/>
      <c r="AI103" s="66"/>
      <c r="AK103" s="81">
        <f t="shared" si="33"/>
        <v>28.45</v>
      </c>
    </row>
    <row r="104" spans="1:38" s="140" customFormat="1" ht="21" customHeight="1">
      <c r="A104" s="138"/>
      <c r="B104" s="139"/>
      <c r="C104" s="139"/>
      <c r="D104" s="139"/>
      <c r="E104" s="139"/>
      <c r="F104" s="139"/>
      <c r="G104" s="139"/>
      <c r="H104" s="139"/>
      <c r="I104" s="139"/>
      <c r="J104" s="139"/>
      <c r="K104" s="155" t="s">
        <v>304</v>
      </c>
      <c r="L104" s="156"/>
      <c r="M104" s="156"/>
      <c r="N104" s="156"/>
      <c r="O104" s="157"/>
      <c r="P104" s="155" t="s">
        <v>305</v>
      </c>
      <c r="Q104" s="156"/>
      <c r="R104" s="156"/>
      <c r="S104" s="156"/>
      <c r="T104" s="157"/>
      <c r="U104" s="155" t="s">
        <v>306</v>
      </c>
      <c r="V104" s="156"/>
      <c r="W104" s="156"/>
      <c r="X104" s="156"/>
      <c r="Y104" s="157"/>
      <c r="Z104" s="155" t="s">
        <v>307</v>
      </c>
      <c r="AA104" s="156"/>
      <c r="AB104" s="156"/>
      <c r="AC104" s="156"/>
      <c r="AD104" s="157"/>
      <c r="AE104" s="155" t="s">
        <v>308</v>
      </c>
      <c r="AF104" s="156"/>
      <c r="AG104" s="156"/>
      <c r="AH104" s="156"/>
      <c r="AI104" s="157"/>
    </row>
    <row r="105" spans="1:38" ht="35.25" customHeight="1">
      <c r="A105" s="121"/>
      <c r="B105" s="122"/>
      <c r="C105" s="122"/>
      <c r="D105" s="122"/>
      <c r="E105" s="122"/>
      <c r="F105" s="122"/>
      <c r="G105" s="122"/>
      <c r="H105" s="122"/>
      <c r="I105" s="122"/>
      <c r="J105" s="122"/>
      <c r="K105" s="158"/>
      <c r="L105" s="159"/>
      <c r="M105" s="160"/>
      <c r="N105" s="18" t="s">
        <v>27</v>
      </c>
      <c r="O105" s="19" t="s">
        <v>28</v>
      </c>
      <c r="P105" s="158"/>
      <c r="Q105" s="159"/>
      <c r="R105" s="160"/>
      <c r="S105" s="18" t="s">
        <v>27</v>
      </c>
      <c r="T105" s="19" t="s">
        <v>28</v>
      </c>
      <c r="U105" s="158"/>
      <c r="V105" s="159"/>
      <c r="W105" s="160"/>
      <c r="X105" s="48" t="s">
        <v>309</v>
      </c>
      <c r="Y105" s="19" t="s">
        <v>310</v>
      </c>
      <c r="Z105" s="158"/>
      <c r="AA105" s="159"/>
      <c r="AB105" s="160"/>
      <c r="AC105" s="48" t="s">
        <v>309</v>
      </c>
      <c r="AD105" s="19" t="s">
        <v>310</v>
      </c>
      <c r="AE105" s="158"/>
      <c r="AF105" s="159"/>
      <c r="AG105" s="160"/>
      <c r="AH105" s="48" t="s">
        <v>309</v>
      </c>
      <c r="AI105" s="19" t="s">
        <v>310</v>
      </c>
    </row>
    <row r="106" spans="1:38" ht="21.75" customHeight="1">
      <c r="A106" s="172"/>
      <c r="B106" s="173"/>
      <c r="C106" s="173"/>
      <c r="D106" s="124"/>
      <c r="E106" s="123"/>
      <c r="F106" s="166" t="s">
        <v>311</v>
      </c>
      <c r="G106" s="167"/>
      <c r="H106" s="174">
        <v>257574.13</v>
      </c>
      <c r="I106" s="167"/>
      <c r="J106" s="175"/>
      <c r="K106" s="161" t="s">
        <v>312</v>
      </c>
      <c r="L106" s="162"/>
      <c r="M106" s="163"/>
      <c r="N106" s="13">
        <f>N108/1.247</f>
        <v>27130.970328789092</v>
      </c>
      <c r="O106" s="14">
        <f>N106</f>
        <v>27130.970328789092</v>
      </c>
      <c r="P106" s="161" t="s">
        <v>312</v>
      </c>
      <c r="Q106" s="162"/>
      <c r="R106" s="163"/>
      <c r="S106" s="13">
        <f>S108/1.247</f>
        <v>34502.043285231295</v>
      </c>
      <c r="T106" s="14">
        <f>S106+O106</f>
        <v>61633.013614020383</v>
      </c>
      <c r="U106" s="161" t="s">
        <v>312</v>
      </c>
      <c r="V106" s="162"/>
      <c r="W106" s="163"/>
      <c r="X106" s="13">
        <f>X108/1.247</f>
        <v>38780.65694241591</v>
      </c>
      <c r="Y106" s="67">
        <f>X106+T106</f>
        <v>100413.67055643629</v>
      </c>
      <c r="Z106" s="161" t="s">
        <v>312</v>
      </c>
      <c r="AA106" s="162"/>
      <c r="AB106" s="163"/>
      <c r="AC106" s="13">
        <f>AC108/1.247</f>
        <v>27250.866804846086</v>
      </c>
      <c r="AD106" s="67">
        <f>Y106+AC106</f>
        <v>127664.53736128238</v>
      </c>
      <c r="AE106" s="161" t="s">
        <v>312</v>
      </c>
      <c r="AF106" s="162"/>
      <c r="AG106" s="163"/>
      <c r="AH106" s="13">
        <f>AH108/1.247</f>
        <v>58036.29684025942</v>
      </c>
      <c r="AI106" s="67">
        <f>AD106+AH106</f>
        <v>185700.83420154179</v>
      </c>
    </row>
    <row r="107" spans="1:38" ht="23.25" customHeight="1">
      <c r="A107" s="172"/>
      <c r="B107" s="173"/>
      <c r="C107" s="173"/>
      <c r="D107" s="124"/>
      <c r="E107" s="123"/>
      <c r="F107" s="166" t="s">
        <v>313</v>
      </c>
      <c r="G107" s="167"/>
      <c r="H107" s="174">
        <v>63579.73</v>
      </c>
      <c r="I107" s="167"/>
      <c r="J107" s="175"/>
      <c r="K107" s="161" t="s">
        <v>314</v>
      </c>
      <c r="L107" s="162"/>
      <c r="M107" s="163"/>
      <c r="N107" s="9">
        <f>N106*0.247</f>
        <v>6701.3496712109054</v>
      </c>
      <c r="O107" s="10">
        <f t="shared" ref="O107:O108" si="34">N107</f>
        <v>6701.3496712109054</v>
      </c>
      <c r="P107" s="161" t="s">
        <v>314</v>
      </c>
      <c r="Q107" s="162"/>
      <c r="R107" s="163"/>
      <c r="S107" s="9">
        <f>S106*0.247</f>
        <v>8522.0046914521299</v>
      </c>
      <c r="T107" s="10">
        <f>S107+O107</f>
        <v>15223.354362663034</v>
      </c>
      <c r="U107" s="161" t="s">
        <v>314</v>
      </c>
      <c r="V107" s="162"/>
      <c r="W107" s="163"/>
      <c r="X107" s="9">
        <f>X106*0.247</f>
        <v>9578.8222647767288</v>
      </c>
      <c r="Y107" s="68">
        <f>X107+T107</f>
        <v>24802.176627439763</v>
      </c>
      <c r="Z107" s="161" t="s">
        <v>314</v>
      </c>
      <c r="AA107" s="162"/>
      <c r="AB107" s="163"/>
      <c r="AC107" s="9">
        <f>AC106*0.247</f>
        <v>6730.9641007969831</v>
      </c>
      <c r="AD107" s="68">
        <f>Y107+AC107</f>
        <v>31533.140728236747</v>
      </c>
      <c r="AE107" s="161" t="s">
        <v>314</v>
      </c>
      <c r="AF107" s="162"/>
      <c r="AG107" s="163"/>
      <c r="AH107" s="9">
        <f>AH106*0.247</f>
        <v>14334.965319544077</v>
      </c>
      <c r="AI107" s="68">
        <f>AD107+AH107</f>
        <v>45868.106047780821</v>
      </c>
    </row>
    <row r="108" spans="1:38" ht="23.25" customHeight="1">
      <c r="A108" s="164"/>
      <c r="B108" s="165"/>
      <c r="C108" s="165"/>
      <c r="D108" s="126"/>
      <c r="E108" s="125"/>
      <c r="F108" s="166" t="s">
        <v>315</v>
      </c>
      <c r="G108" s="167"/>
      <c r="H108" s="168">
        <v>321153.86</v>
      </c>
      <c r="I108" s="168"/>
      <c r="J108" s="169"/>
      <c r="K108" s="141" t="s">
        <v>316</v>
      </c>
      <c r="L108" s="142"/>
      <c r="M108" s="143"/>
      <c r="N108" s="15">
        <f>SUM(N7+N9+N11+N12+N14+N15+N16)</f>
        <v>33832.32</v>
      </c>
      <c r="O108" s="16">
        <f t="shared" si="34"/>
        <v>33832.32</v>
      </c>
      <c r="P108" s="141" t="s">
        <v>316</v>
      </c>
      <c r="Q108" s="142"/>
      <c r="R108" s="143"/>
      <c r="S108" s="15">
        <f>SUM(S5+S20+S24+S46)</f>
        <v>43024.047976683425</v>
      </c>
      <c r="T108" s="16">
        <f>S108+O108</f>
        <v>76856.367976683425</v>
      </c>
      <c r="U108" s="141" t="s">
        <v>316</v>
      </c>
      <c r="V108" s="142"/>
      <c r="W108" s="143"/>
      <c r="X108" s="15">
        <f>SUM(X5+X20+X24+X35+X46+X72)</f>
        <v>48359.479207192642</v>
      </c>
      <c r="Y108" s="69">
        <f>X108+T108</f>
        <v>125215.84718387606</v>
      </c>
      <c r="Z108" s="141" t="s">
        <v>316</v>
      </c>
      <c r="AA108" s="142"/>
      <c r="AB108" s="143"/>
      <c r="AC108" s="15">
        <f>AC5+AC46+AC57+AC17</f>
        <v>33981.830905643073</v>
      </c>
      <c r="AD108" s="69">
        <f>Y108+AC108</f>
        <v>159197.67808951915</v>
      </c>
      <c r="AE108" s="141" t="s">
        <v>316</v>
      </c>
      <c r="AF108" s="142"/>
      <c r="AG108" s="143"/>
      <c r="AH108" s="15">
        <f>AH5+AH13+AH17+AH20+AH24+AH35+AH46+AH57+AH62+AH65+AH67+AH72+AH81+AH87+AH100</f>
        <v>72371.262159803504</v>
      </c>
      <c r="AI108" s="69">
        <f>AD108+AH108</f>
        <v>231568.94024932265</v>
      </c>
      <c r="AK108" s="81">
        <f>H108-AI108</f>
        <v>89584.919750677334</v>
      </c>
      <c r="AL108" s="129"/>
    </row>
    <row r="109" spans="1:38" ht="48.75" customHeight="1">
      <c r="A109" s="127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P109" s="144" t="s">
        <v>317</v>
      </c>
      <c r="Q109" s="144"/>
      <c r="R109" s="144"/>
      <c r="S109" s="144"/>
      <c r="T109" s="144"/>
      <c r="U109" s="144" t="s">
        <v>318</v>
      </c>
      <c r="V109" s="144"/>
      <c r="W109" s="144"/>
      <c r="X109" s="144"/>
      <c r="Y109" s="145"/>
      <c r="Z109" s="144" t="s">
        <v>319</v>
      </c>
      <c r="AA109" s="144"/>
      <c r="AB109" s="144"/>
      <c r="AC109" s="144"/>
      <c r="AD109" s="145"/>
      <c r="AE109" s="180" t="s">
        <v>320</v>
      </c>
      <c r="AF109" s="181"/>
      <c r="AG109" s="182"/>
      <c r="AH109" s="179">
        <f>AH108</f>
        <v>72371.262159803504</v>
      </c>
      <c r="AI109" s="178"/>
      <c r="AK109" s="129">
        <f>AH108/H108</f>
        <v>0.2253476329376938</v>
      </c>
    </row>
    <row r="110" spans="1:38" ht="25.5" customHeight="1">
      <c r="A110" s="170"/>
      <c r="B110" s="183"/>
      <c r="C110" s="183"/>
      <c r="D110" s="183"/>
      <c r="E110" s="183"/>
      <c r="F110" s="183"/>
      <c r="G110" s="183"/>
      <c r="H110" s="183"/>
      <c r="I110" s="183"/>
      <c r="J110" s="183"/>
      <c r="K110" s="47"/>
      <c r="L110" s="47"/>
      <c r="M110" s="47"/>
      <c r="N110" s="47"/>
      <c r="O110" s="47" t="s">
        <v>321</v>
      </c>
      <c r="P110" s="47"/>
      <c r="Q110" s="47"/>
      <c r="R110" s="47"/>
      <c r="S110" s="47"/>
      <c r="T110" s="47"/>
      <c r="U110" s="47"/>
      <c r="V110" s="47"/>
      <c r="W110" s="47"/>
      <c r="X110" s="47"/>
      <c r="Y110" s="70"/>
      <c r="Z110" s="47"/>
      <c r="AA110" s="47"/>
      <c r="AB110" s="77"/>
      <c r="AC110" s="47"/>
      <c r="AD110" s="70"/>
      <c r="AE110" s="136"/>
      <c r="AF110" s="47"/>
      <c r="AG110" s="77"/>
      <c r="AH110" s="47"/>
      <c r="AI110" s="70"/>
      <c r="AK110" s="129">
        <f>AI108/H108</f>
        <v>0.72105295651536827</v>
      </c>
    </row>
    <row r="113" spans="29:34">
      <c r="AC113" s="129">
        <f>AC108/H108</f>
        <v>0.10581168448557049</v>
      </c>
      <c r="AH113" s="129">
        <f>AH108/H108</f>
        <v>0.2253476329376938</v>
      </c>
    </row>
    <row r="115" spans="29:34">
      <c r="AH115" s="81">
        <f>AH108</f>
        <v>72371.262159803504</v>
      </c>
    </row>
    <row r="116" spans="29:34">
      <c r="AH116" s="81">
        <v>12174.88</v>
      </c>
    </row>
    <row r="117" spans="29:34" ht="15">
      <c r="AH117" s="130">
        <f>SUM(AH115:AH116)</f>
        <v>84546.142159803509</v>
      </c>
    </row>
  </sheetData>
  <mergeCells count="51">
    <mergeCell ref="AE108:AG108"/>
    <mergeCell ref="AE1:AI3"/>
    <mergeCell ref="AE104:AI104"/>
    <mergeCell ref="AE105:AG105"/>
    <mergeCell ref="AE106:AG106"/>
    <mergeCell ref="AE107:AG107"/>
    <mergeCell ref="AE109:AG109"/>
    <mergeCell ref="E1:F1"/>
    <mergeCell ref="G1:H1"/>
    <mergeCell ref="I1:J1"/>
    <mergeCell ref="E2:F2"/>
    <mergeCell ref="K108:M108"/>
    <mergeCell ref="G2:H2"/>
    <mergeCell ref="I2:J2"/>
    <mergeCell ref="K105:M105"/>
    <mergeCell ref="K104:O104"/>
    <mergeCell ref="K106:M106"/>
    <mergeCell ref="K107:M107"/>
    <mergeCell ref="K1:O3"/>
    <mergeCell ref="A108:C108"/>
    <mergeCell ref="F108:G108"/>
    <mergeCell ref="H108:J108"/>
    <mergeCell ref="A110:J110"/>
    <mergeCell ref="A3:J3"/>
    <mergeCell ref="A106:C106"/>
    <mergeCell ref="F106:G106"/>
    <mergeCell ref="H106:J106"/>
    <mergeCell ref="A107:C107"/>
    <mergeCell ref="F107:G107"/>
    <mergeCell ref="H107:J107"/>
    <mergeCell ref="U1:Y3"/>
    <mergeCell ref="P109:T109"/>
    <mergeCell ref="P108:R108"/>
    <mergeCell ref="P1:T3"/>
    <mergeCell ref="P104:T104"/>
    <mergeCell ref="P105:R105"/>
    <mergeCell ref="P106:R106"/>
    <mergeCell ref="P107:R107"/>
    <mergeCell ref="U104:Y104"/>
    <mergeCell ref="U105:W105"/>
    <mergeCell ref="U106:W106"/>
    <mergeCell ref="U107:W107"/>
    <mergeCell ref="U108:W108"/>
    <mergeCell ref="U109:Y109"/>
    <mergeCell ref="Z108:AB108"/>
    <mergeCell ref="Z109:AD109"/>
    <mergeCell ref="Z1:AD3"/>
    <mergeCell ref="Z104:AD104"/>
    <mergeCell ref="Z105:AB105"/>
    <mergeCell ref="Z106:AB106"/>
    <mergeCell ref="Z107:AB107"/>
  </mergeCells>
  <pageMargins left="0.51181102362204722" right="0.51181102362204722" top="0.98425196850393704" bottom="0.98425196850393704" header="0.51181102362204722" footer="0.51181102362204722"/>
  <pageSetup paperSize="9" scale="47" fitToHeight="0" orientation="landscape" r:id="rId1"/>
  <headerFooter>
    <oddHeader xml:space="preserve">&amp;L </oddHeader>
    <oddFooter xml:space="preserve">&amp;L </oddFooter>
  </headerFooter>
  <rowBreaks count="5" manualBreakCount="5">
    <brk id="32" max="29" man="1"/>
    <brk id="53" max="29" man="1"/>
    <brk id="74" max="29" man="1"/>
    <brk id="92" max="29" man="1"/>
    <brk id="109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BB88-1D46-42D8-8E4C-809B9AA26A91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Triangulo Engenharia Arquitetura</cp:lastModifiedBy>
  <cp:revision>0</cp:revision>
  <dcterms:created xsi:type="dcterms:W3CDTF">2022-12-27T15:47:26Z</dcterms:created>
  <dcterms:modified xsi:type="dcterms:W3CDTF">2023-03-29T20:07:57Z</dcterms:modified>
  <cp:category/>
  <cp:contentStatus/>
</cp:coreProperties>
</file>